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f5111c09f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8d7daeeb4ab04a31"/>
    <x:sheet xmlns:r="http://schemas.openxmlformats.org/officeDocument/2006/relationships" name="Assumptions" sheetId="2" r:id="R2ca50e40bdd44a7a"/>
    <x:sheet xmlns:r="http://schemas.openxmlformats.org/officeDocument/2006/relationships" name="Forecast" sheetId="3" r:id="R43e5e2a1f3e246e1"/>
    <x:sheet xmlns:r="http://schemas.openxmlformats.org/officeDocument/2006/relationships" name="Exit sensitivity" sheetId="4" r:id="Rc1f3d21a33a3445f"/>
    <x:sheet xmlns:r="http://schemas.openxmlformats.org/officeDocument/2006/relationships" name="Method" sheetId="5" r:id="R5a923f44698046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;(#,##0);&quot;-&quot;"/>
    <x:numFmt numFmtId="201" formatCode="0.0%;(0.0%);&quot;-&quot;"/>
    <x:numFmt numFmtId="202" formatCode="dd-mmm-yyyy"/>
    <x:numFmt numFmtId="203" formatCode="&quot;€&quot;#,##0;(&quot;€&quot;#,##0);&quot;-&quot;"/>
    <x:numFmt numFmtId="204" formatCode="0.00;(0.00);0.00"/>
    <x:numFmt numFmtId="205" formatCode="0.00&quot;x&quot;"/>
    <x:numFmt numFmtId="206" formatCode="yyyy"/>
  </x:numFmts>
  <x:fonts count="15">
    <x:font>
      <x:sz val="11"/>
      <x:name val="Carlito"/>
    </x:font>
    <x:font>
      <x:sz val="10"/>
      <x:color rgb="FF111111"/>
      <x:name val="Arial"/>
    </x:font>
    <x:font>
      <x:b/>
      <x:sz val="16"/>
      <x:color rgb="FF172F33"/>
      <x:name val="Arial"/>
    </x:font>
    <x:font>
      <x:sz val="10"/>
      <x:color rgb="FF27704D"/>
      <x:name val="Arial"/>
    </x:font>
    <x:font>
      <x:b/>
      <x:sz val="10"/>
      <x:color rgb="FF1751B5"/>
      <x:name val="Arial"/>
    </x:font>
    <x:font>
      <x:b/>
      <x:sz val="10"/>
      <x:color rgb="FF111111"/>
      <x:name val="Arial"/>
    </x:font>
    <x:font>
      <x:sz val="10"/>
      <x:color rgb="FF1751B5"/>
      <x:name val="Arial"/>
    </x:font>
    <x:font>
      <x:b/>
      <x:sz val="10"/>
      <x:color rgb="FF172F33"/>
      <x:name val="Arial"/>
    </x:font>
    <x:font>
      <x:sz val="10"/>
      <x:color rgb="FF172F33"/>
      <x:name val="Arial"/>
    </x:font>
    <x:font>
      <x:b/>
      <x:sz val="14"/>
      <x:color rgb="FF172F33"/>
      <x:name val="Arial"/>
    </x:font>
    <x:font>
      <x:b/>
      <x:sz val="10"/>
      <x:color rgb="FFFFFFFF"/>
      <x:name val="Arial"/>
    </x:font>
    <x:font>
      <x:i/>
      <x:sz val="10"/>
      <x:color rgb="FF111111"/>
      <x:name val="Arial"/>
    </x:font>
    <x:font>
      <x:i/>
      <x:sz val="10"/>
      <x:color rgb="FF27704D"/>
      <x:name val="Arial"/>
    </x:font>
    <x:font>
      <x:b/>
      <x:i/>
      <x:sz val="14"/>
      <x:color rgb="FF172F33"/>
      <x:name val="Arial"/>
    </x:font>
    <x:font>
      <x:i/>
      <x:sz val="10"/>
      <x:color rgb="FF172F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D"/>
      </x:patternFill>
    </x:fill>
    <x:fill>
      <x:patternFill patternType="solid">
        <x:fgColor rgb="FFEEE7DA"/>
      </x:patternFill>
    </x:fill>
    <x:fill>
      <x:patternFill patternType="solid">
        <x:fgColor rgb="FF172F33"/>
      </x:patternFill>
    </x:fill>
  </x:fills>
  <x:borders count="2">
    <x:border/>
    <x:border>
      <x:bottom style="thin">
        <x:color rgb="FF172F33"/>
      </x:bottom>
    </x:border>
  </x:borders>
  <x:cellStyleXfs count="1">
    <x:xf numFmtId="0" fontId="0" fillId="0" borderId="0"/>
  </x:cellStyleXfs>
  <x:cellXfs count="61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2" fillId="0" borderId="0" xfId="0" applyNumberFormat="1" applyFont="1" applyFill="1" applyBorder="1"/>
    <x:xf numFmtId="200" fontId="2" fillId="0" borderId="0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/>
    <x:xf numFmtId="200" fontId="1" fillId="0" borderId="1" xfId="0" applyNumberFormat="1" applyFont="1" applyFill="1" applyBorder="1" applyAlignment="1">
      <x:alignment horizontal="right"/>
    </x:xf>
    <x:xf numFmtId="200" fontId="3" fillId="0" borderId="0" xfId="0" applyNumberFormat="1" applyFont="1" applyFill="1" applyBorder="1" applyAlignment="1">
      <x:alignment horizontal="right"/>
    </x:xf>
    <x:xf numFmtId="200" fontId="3" fillId="2" borderId="0" xfId="0" applyNumberFormat="1" applyFont="1" applyFill="1" applyBorder="1" applyAlignment="1">
      <x:alignment horizontal="right"/>
    </x:xf>
    <x:xf numFmtId="200" fontId="4" fillId="2" borderId="0" xfId="0" applyNumberFormat="1" applyFont="1" applyFill="1" applyBorder="1" applyAlignment="1">
      <x:alignment horizontal="right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horizontal="right"/>
    </x:xf>
    <x:xf numFmtId="0" fontId="5" fillId="3" borderId="0" xfId="0" applyNumberFormat="1" applyFont="1" applyFill="1" applyBorder="1"/>
    <x:xf numFmtId="200" fontId="5" fillId="3" borderId="0" xfId="0" applyNumberFormat="1" applyFont="1" applyFill="1" applyBorder="1" applyAlignment="1">
      <x:alignment horizontal="right"/>
    </x:xf>
    <x:xf numFmtId="200" fontId="6" fillId="0" borderId="0" xfId="0" applyNumberFormat="1" applyFont="1" applyFill="1" applyBorder="1" applyAlignment="1">
      <x:alignment horizontal="right"/>
    </x:xf>
    <x:xf numFmtId="201" fontId="5" fillId="3" borderId="0" xfId="0" applyNumberFormat="1" applyFont="1" applyFill="1" applyBorder="1" applyAlignment="1">
      <x:alignment horizontal="right"/>
    </x:xf>
    <x:xf numFmtId="201" fontId="6" fillId="0" borderId="0" xfId="0" applyNumberFormat="1" applyFont="1" applyFill="1" applyBorder="1" applyAlignment="1">
      <x:alignment horizontal="right"/>
    </x:xf>
    <x:xf numFmtId="200" fontId="1" fillId="0" borderId="0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/>
    <x:xf numFmtId="200" fontId="7" fillId="3" borderId="0" xfId="0" applyNumberFormat="1" applyFont="1" applyFill="1" applyBorder="1" applyAlignment="1">
      <x:alignment horizontal="right"/>
    </x:xf>
    <x:xf numFmtId="202" fontId="1" fillId="0" borderId="0" xfId="0" applyNumberFormat="1" applyFont="1" applyFill="1" applyBorder="1" applyAlignment="1">
      <x:alignment horizontal="right"/>
    </x:xf>
    <x:xf numFmtId="201" fontId="3" fillId="0" borderId="0" xfId="0" applyNumberFormat="1" applyFont="1" applyFill="1" applyBorder="1" applyAlignment="1">
      <x:alignment horizontal="right"/>
    </x:xf>
    <x:xf numFmtId="0" fontId="5" fillId="0" borderId="0" xfId="0" applyNumberFormat="1" applyFont="1" applyFill="1" applyBorder="1"/>
    <x:xf numFmtId="200" fontId="5" fillId="0" borderId="0" xfId="0" applyNumberFormat="1" applyFont="1" applyFill="1" applyBorder="1" applyAlignment="1">
      <x:alignment horizontal="right"/>
    </x:xf>
    <x:xf numFmtId="203" fontId="5" fillId="0" borderId="0" xfId="0" applyNumberFormat="1" applyFont="1" applyFill="1" applyBorder="1" applyAlignment="1">
      <x:alignment horizontal="right"/>
    </x:xf>
    <x:xf numFmtId="204" fontId="1" fillId="0" borderId="0" xfId="0" applyNumberFormat="1" applyFont="1" applyFill="1" applyBorder="1" applyAlignment="1">
      <x:alignment horizontal="right"/>
    </x:xf>
    <x:xf numFmtId="201" fontId="8" fillId="0" borderId="0" xfId="0" applyNumberFormat="1" applyFont="1" applyFill="1" applyBorder="1" applyAlignment="1">
      <x:alignment horizontal="right"/>
    </x:xf>
    <x:xf numFmtId="205" fontId="3" fillId="0" borderId="0" xfId="0" applyNumberFormat="1" applyFont="1" applyFill="1" applyBorder="1" applyAlignment="1">
      <x:alignment horizontal="right"/>
    </x:xf>
    <x:xf numFmtId="205" fontId="8" fillId="0" borderId="0" xfId="0" applyNumberFormat="1" applyFont="1" applyFill="1" applyBorder="1" applyAlignment="1">
      <x:alignment horizontal="right"/>
    </x:xf>
    <x:xf numFmtId="203" fontId="3" fillId="0" borderId="0" xfId="0" applyNumberFormat="1" applyFont="1" applyFill="1" applyBorder="1" applyAlignment="1">
      <x:alignment horizontal="right"/>
    </x:xf>
    <x:xf numFmtId="203" fontId="8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 applyAlignment="1">
      <x:alignment horizontal="right"/>
    </x:xf>
    <x:xf numFmtId="0" fontId="9" fillId="0" borderId="0" xfId="0" applyNumberFormat="1" applyFont="1" applyFill="1" applyBorder="1"/>
    <x:xf numFmtId="201" fontId="9" fillId="0" borderId="0" xfId="0" applyNumberFormat="1" applyFont="1" applyFill="1" applyBorder="1" applyAlignment="1">
      <x:alignment horizontal="right"/>
    </x:xf>
    <x:xf numFmtId="0" fontId="1" fillId="4" borderId="0" xfId="0" applyNumberFormat="1" applyFont="1" applyFill="1" applyBorder="1"/>
    <x:xf numFmtId="200" fontId="1" fillId="4" borderId="0" xfId="0" applyNumberFormat="1" applyFont="1" applyFill="1" applyBorder="1" applyAlignment="1">
      <x:alignment horizontal="right"/>
    </x:xf>
    <x:xf numFmtId="0" fontId="10" fillId="4" borderId="0" xfId="0" applyNumberFormat="1" applyFont="1" applyFill="1" applyBorder="1"/>
    <x:xf numFmtId="200" fontId="10" fillId="4" borderId="0" xfId="0" applyNumberFormat="1" applyFont="1" applyFill="1" applyBorder="1" applyAlignment="1">
      <x:alignment horizontal="right"/>
    </x:xf>
    <x:xf numFmtId="0" fontId="10" fillId="4" borderId="0" xfId="0" applyNumberFormat="1" applyFont="1" applyFill="1" applyBorder="1" applyAlignment="1">
      <x:alignment wrapText="1"/>
    </x:xf>
    <x:xf numFmtId="200" fontId="10" fillId="4" borderId="0" xfId="0" applyNumberFormat="1" applyFont="1" applyFill="1" applyBorder="1" applyAlignment="1">
      <x:alignment horizontal="right" wrapText="1"/>
    </x:xf>
    <x:xf numFmtId="0" fontId="3" fillId="0" borderId="0" xfId="0" applyNumberFormat="1" applyFont="1" applyFill="1" applyBorder="1"/>
    <x:xf numFmtId="206" fontId="3" fillId="0" borderId="0" xfId="0" applyNumberFormat="1" applyFont="1" applyFill="1" applyBorder="1"/>
    <x:xf numFmtId="206" fontId="3" fillId="0" borderId="0" xfId="0" applyNumberFormat="1" applyFont="1" applyFill="1" applyBorder="1" applyAlignment="1">
      <x:alignment horizontal="right"/>
    </x:xf>
    <x:xf numFmtId="201" fontId="1" fillId="0" borderId="0" xfId="0" applyNumberFormat="1" applyFont="1" applyFill="1" applyBorder="1"/>
    <x:xf numFmtId="203" fontId="3" fillId="0" borderId="0" xfId="0" applyNumberFormat="1" applyFont="1" applyFill="1" applyBorder="1"/>
    <x:xf numFmtId="203" fontId="1" fillId="0" borderId="0" xfId="0" applyNumberFormat="1" applyFont="1" applyFill="1" applyBorder="1" applyAlignment="1">
      <x:alignment horizontal="right"/>
    </x:xf>
    <x:xf numFmtId="200" fontId="3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 wrapText="1"/>
    </x:xf>
    <x:xf numFmtId="200" fontId="1" fillId="0" borderId="0" xfId="0" applyNumberFormat="1" applyFont="1" applyFill="1" applyBorder="1" applyAlignment="1">
      <x:alignment horizontal="left" wrapText="1"/>
    </x:xf>
    <x:xf numFmtId="200" fontId="3" fillId="0" borderId="0" xfId="0" applyNumberFormat="1" applyFont="1" applyFill="1" applyBorder="1" applyAlignment="1">
      <x:alignment horizontal="left"/>
    </x:xf>
    <x:xf numFmtId="202" fontId="1" fillId="4" borderId="0" xfId="0" applyNumberFormat="1" applyFont="1" applyFill="1" applyBorder="1" applyAlignment="1">
      <x:alignment horizontal="right"/>
    </x:xf>
    <x:xf numFmtId="202" fontId="10" fillId="4" borderId="0" xfId="0" applyNumberFormat="1" applyFont="1" applyFill="1" applyBorder="1" applyAlignment="1">
      <x:alignment horizontal="right"/>
    </x:xf>
    <x:xf numFmtId="202" fontId="10" fillId="4" borderId="0" xfId="0" applyNumberFormat="1" applyFont="1" applyFill="1" applyBorder="1" applyAlignment="1">
      <x:alignment horizontal="center"/>
    </x:xf>
    <x:xf numFmtId="0" fontId="11" fillId="0" borderId="0" xfId="0" applyNumberFormat="1" applyFont="1" applyFill="1" applyBorder="1"/>
    <x:xf numFmtId="201" fontId="12" fillId="0" borderId="0" xfId="0" applyNumberFormat="1" applyFont="1" applyFill="1" applyBorder="1" applyAlignment="1">
      <x:alignment horizontal="right"/>
    </x:xf>
    <x:xf numFmtId="0" fontId="13" fillId="0" borderId="0" xfId="0" applyNumberFormat="1" applyFont="1" applyFill="1" applyBorder="1"/>
    <x:xf numFmtId="201" fontId="13" fillId="0" borderId="0" xfId="0" applyNumberFormat="1" applyFont="1" applyFill="1" applyBorder="1" applyAlignment="1">
      <x:alignment horizontal="right"/>
    </x:xf>
    <x:xf numFmtId="201" fontId="14" fillId="0" borderId="0" xfId="0" applyNumberFormat="1" applyFont="1" applyFill="1" applyBorder="1" applyAlignment="1">
      <x:alignment horizontal="right"/>
    </x:xf>
    <x:xf numFmtId="205" fontId="14" fillId="0" borderId="0" xfId="0" applyNumberFormat="1" applyFont="1" applyFill="1" applyBorder="1" applyAlignment="1">
      <x:alignment horizontal="right"/>
    </x:xf>
    <x:xf numFmtId="200" fontId="4" fillId="2" borderId="0" xfId="0" applyNumberFormat="1" applyFont="1" applyFill="1" applyBorder="1" applyAlignment="1">
      <x:alignment horizontal="left"/>
    </x:xf>
  </x:cellXfs>
  <x:cellStyles count="1">
    <x:cellStyle name="Normal" xfId="0"/>
  </x:cellStyles>
  <x:dxfs count="1">
    <x:dxf>
      <x:font>
        <x:b/>
        <x:color rgb="FFAD2222"/>
      </x:font>
      <x:fill>
        <x:patternFill patternType="solid">
          <x:bgColor rgb="FFF8DF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6730b9d83e4285" /><Relationship Type="http://schemas.openxmlformats.org/officeDocument/2006/relationships/theme" Target="/xl/theme/theme1.xml" Id="Rf849199f76de4bcd" /><Relationship Type="http://schemas.openxmlformats.org/officeDocument/2006/relationships/sharedStrings" Target="/xl/sharedStrings.xml" Id="R21773fb0d56b4909" /><Relationship Type="http://schemas.openxmlformats.org/officeDocument/2006/relationships/worksheet" Target="/xl/worksheets/sheet1.xml" Id="R8d7daeeb4ab04a31" /><Relationship Type="http://schemas.openxmlformats.org/officeDocument/2006/relationships/worksheet" Target="/xl/worksheets/sheet2.xml" Id="R2ca50e40bdd44a7a" /><Relationship Type="http://schemas.openxmlformats.org/officeDocument/2006/relationships/worksheet" Target="/xl/worksheets/sheet3.xml" Id="R43e5e2a1f3e246e1" /><Relationship Type="http://schemas.openxmlformats.org/officeDocument/2006/relationships/worksheet" Target="/xl/worksheets/sheet4.xml" Id="Rc1f3d21a33a3445f" /><Relationship Type="http://schemas.openxmlformats.org/officeDocument/2006/relationships/worksheet" Target="/xl/worksheets/sheet5.xml" Id="R5a923f446980465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F33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35" hidden="0" customWidth="1"/>
    <x:col min="4" max="4" width="4" hidden="0" customWidth="1"/>
    <x:col min="5" max="5" width="4" hidden="0" customWidth="1"/>
    <x:col min="6" max="6" width="28" hidden="0" customWidth="1"/>
    <x:col min="7" max="7" width="15" hidden="0" customWidth="1"/>
    <x:col min="8" max="8" width="57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1" customHeight="1">
      <x:c r="A1" s="1"/>
      <x:c r="B1" s="1"/>
      <x:c r="C1" s="1"/>
      <x:c r="D1" s="1"/>
      <x:c r="E1" s="1"/>
      <x:c r="F1" s="3"/>
      <x:c r="G1" s="3"/>
      <x:c r="H1" s="3"/>
      <x:c r="I1" s="3"/>
      <x:c r="J1" s="3"/>
      <x:c r="K1" s="3"/>
      <x:c r="L1" s="3"/>
      <x:c r="M1" s="3"/>
      <x:c r="N1" s="1"/>
      <x:c r="O1" s="1"/>
    </x:row>
    <x:row r="2" ht="21" customHeight="1">
      <x:c r="A2" s="1"/>
      <x:c r="B2" s="1"/>
      <x:c r="C2" s="4" t="str">
        <x:v>ALMARO | Summary</x:v>
      </x:c>
      <x:c r="D2" s="4"/>
      <x:c r="E2" s="4"/>
      <x:c r="F2" s="5"/>
      <x:c r="G2" s="5"/>
      <x:c r="H2" s="5"/>
      <x:c r="I2" s="5"/>
      <x:c r="J2" s="5"/>
      <x:c r="K2" s="5"/>
      <x:c r="L2" s="5"/>
      <x:c r="M2" s="5"/>
      <x:c r="N2" s="1"/>
      <x:c r="O2" s="1"/>
    </x:row>
    <x:row r="3" ht="21" customHeight="1">
      <x:c r="A3" s="1"/>
      <x:c r="B3" s="1"/>
      <x:c r="C3" s="6"/>
      <x:c r="D3" s="6"/>
      <x:c r="E3" s="6"/>
      <x:c r="F3" s="7"/>
      <x:c r="G3" s="7"/>
      <x:c r="H3" s="7"/>
      <x:c r="I3" s="7"/>
      <x:c r="J3" s="7"/>
      <x:c r="K3" s="7"/>
      <x:c r="L3" s="7"/>
      <x:c r="M3" s="7"/>
      <x:c r="N3" s="1"/>
      <x:c r="O3" s="1"/>
    </x:row>
    <x:row r="4" ht="21" customHeight="1">
      <x:c r="A4" s="1"/>
      <x:c r="B4" s="1"/>
      <x:c r="C4" s="1" t="str">
        <x:v>Case selected</x:v>
      </x:c>
      <x:c r="D4" s="1"/>
      <x:c r="E4" s="1"/>
      <x:c r="F4" s="50" t="str">
        <x:f>'Assumptions'!F5</x:f>
        <x:v>Development base</x:v>
      </x:c>
      <x:c r="G4" s="8"/>
      <x:c r="H4" s="8"/>
      <x:c r="I4" s="3"/>
      <x:c r="J4" s="3"/>
      <x:c r="K4" s="3"/>
      <x:c r="L4" s="3"/>
      <x:c r="M4" s="3"/>
      <x:c r="N4" s="1"/>
      <x:c r="O4" s="1"/>
    </x:row>
    <x:row r="5" ht="21" customHeight="1">
      <x:c r="A5" s="1"/>
      <x:c r="B5" s="1"/>
      <x:c r="C5" s="1"/>
      <x:c r="D5" s="1"/>
      <x:c r="E5" s="1"/>
      <x:c r="F5" s="3"/>
      <x:c r="G5" s="3"/>
      <x:c r="H5" s="3"/>
      <x:c r="I5" s="3"/>
      <x:c r="J5" s="3"/>
      <x:c r="K5" s="3"/>
      <x:c r="L5" s="3"/>
      <x:c r="M5" s="3"/>
      <x:c r="N5" s="1"/>
      <x:c r="O5" s="1"/>
    </x:row>
    <x:row r="6" ht="21" customHeight="1">
      <x:c r="A6" s="1"/>
      <x:c r="B6" s="1"/>
      <x:c r="C6" s="1" t="str">
        <x:v>Illustrative underwriting, annual cash flows 2026–2033.</x:v>
      </x:c>
      <x:c r="D6" s="1"/>
      <x:c r="E6" s="1"/>
      <x:c r="F6" s="3"/>
      <x:c r="G6" s="3"/>
      <x:c r="H6" s="3"/>
      <x:c r="I6" s="3"/>
      <x:c r="J6" s="3"/>
      <x:c r="K6" s="3"/>
      <x:c r="L6" s="3"/>
      <x:c r="M6" s="3"/>
      <x:c r="N6" s="1"/>
      <x:c r="O6" s="1"/>
    </x:row>
    <x:row r="7" ht="21" customHeight="1">
      <x:c r="A7" s="1"/>
      <x:c r="B7" s="1"/>
      <x:c r="C7" s="1" t="str">
        <x:v>Model returns are not observed Almaro or comparable fund performance.</x:v>
      </x:c>
      <x:c r="D7" s="1"/>
      <x:c r="E7" s="1"/>
      <x:c r="F7" s="3"/>
      <x:c r="G7" s="3"/>
      <x:c r="H7" s="3"/>
      <x:c r="I7" s="3"/>
      <x:c r="J7" s="3"/>
      <x:c r="K7" s="3"/>
      <x:c r="L7" s="3"/>
      <x:c r="M7" s="3"/>
      <x:c r="N7" s="1"/>
      <x:c r="O7" s="1"/>
    </x:row>
    <x:row r="8" ht="21" customHeight="1">
      <x:c r="A8" s="1"/>
      <x:c r="B8" s="1"/>
      <x:c r="C8" s="1"/>
      <x:c r="D8" s="1"/>
      <x:c r="E8" s="1"/>
      <x:c r="F8" s="3"/>
      <x:c r="G8" s="3"/>
      <x:c r="H8" s="3"/>
      <x:c r="I8" s="3"/>
      <x:c r="J8" s="3"/>
      <x:c r="K8" s="3"/>
      <x:c r="L8" s="3"/>
      <x:c r="M8" s="3"/>
      <x:c r="N8" s="1"/>
      <x:c r="O8" s="1"/>
    </x:row>
    <x:row r="9" ht="24" customHeight="1">
      <x:c r="A9" s="1"/>
      <x:c r="B9" s="1"/>
      <x:c r="C9" s="19" t="str">
        <x:v>Investor returns</x:v>
      </x:c>
      <x:c r="D9" s="19"/>
      <x:c r="E9" s="19"/>
      <x:c r="F9" s="20"/>
      <x:c r="G9" s="20"/>
      <x:c r="H9" s="3"/>
      <x:c r="I9" s="3"/>
      <x:c r="J9" s="3"/>
      <x:c r="K9" s="3"/>
      <x:c r="L9" s="3"/>
      <x:c r="M9" s="3"/>
      <x:c r="N9" s="1"/>
      <x:c r="O9" s="1"/>
    </x:row>
    <x:row r="10" ht="21" customHeight="1">
      <x:c r="A10" s="1"/>
      <x:c r="B10" s="1"/>
      <x:c r="C10" s="56" t="str">
        <x:v>Net investor IRR</x:v>
      </x:c>
      <x:c r="D10" s="56"/>
      <x:c r="E10" s="56"/>
      <x:c r="F10" s="57" t="n">
        <x:f>IF(MAX('Forecast'!F91:M91)&lt;=0,"n.a. — no positive cash flow",XIRR('Forecast'!F91:M91,'Forecast'!F7:M7))</x:f>
        <x:v>0.05727041617823275</x:v>
      </x:c>
      <x:c r="G10" s="3"/>
      <x:c r="H10" s="3" t="str">
        <x:v>Target is &gt;20% NET after fees and carry.</x:v>
      </x:c>
      <x:c r="I10" s="3"/>
      <x:c r="J10" s="3"/>
      <x:c r="K10" s="3"/>
      <x:c r="L10" s="3"/>
      <x:c r="M10" s="3"/>
      <x:c r="N10" s="1"/>
      <x:c r="O10" s="1"/>
    </x:row>
    <x:row r="11" ht="21" customHeight="1">
      <x:c r="A11" s="1"/>
      <x:c r="B11" s="1"/>
      <x:c r="C11" s="54" t="str">
        <x:v>Gross levered equity IRR</x:v>
      </x:c>
      <x:c r="D11" s="54"/>
      <x:c r="E11" s="54"/>
      <x:c r="F11" s="58" t="n">
        <x:f>IF(MAX('Forecast'!F73:M73)&lt;=0,"n.a. — no positive cash flow",XIRR('Forecast'!F73:M73,'Forecast'!F7:M7))</x:f>
        <x:v>0.07622366360786993</x:v>
      </x:c>
      <x:c r="G11" s="3"/>
      <x:c r="H11" s="3"/>
      <x:c r="I11" s="3"/>
      <x:c r="J11" s="3"/>
      <x:c r="K11" s="3"/>
      <x:c r="L11" s="3"/>
      <x:c r="M11" s="3"/>
      <x:c r="N11" s="1"/>
      <x:c r="O11" s="1"/>
    </x:row>
    <x:row r="12" ht="21" customHeight="1">
      <x:c r="A12" s="1"/>
      <x:c r="B12" s="1"/>
      <x:c r="C12" s="54" t="str">
        <x:v>Gross unlevered project IRR</x:v>
      </x:c>
      <x:c r="D12" s="54"/>
      <x:c r="E12" s="54"/>
      <x:c r="F12" s="58" t="n">
        <x:f>IF(MAX('Forecast'!F74:M74)&lt;=0,"n.a.",XIRR('Forecast'!F74:M74,'Forecast'!F7:M7))</x:f>
        <x:v>0.06881730727604354</x:v>
      </x:c>
      <x:c r="G12" s="3"/>
      <x:c r="H12" s="3"/>
      <x:c r="I12" s="3"/>
      <x:c r="J12" s="3"/>
      <x:c r="K12" s="3"/>
      <x:c r="L12" s="3"/>
      <x:c r="M12" s="3"/>
      <x:c r="N12" s="1"/>
      <x:c r="O12" s="1"/>
    </x:row>
    <x:row r="13" ht="21" customHeight="1">
      <x:c r="A13" s="1"/>
      <x:c r="B13" s="1"/>
      <x:c r="C13" s="54" t="str">
        <x:v>Net investor multiple</x:v>
      </x:c>
      <x:c r="D13" s="54"/>
      <x:c r="E13" s="54"/>
      <x:c r="F13" s="59" t="n">
        <x:f>SUM('Forecast'!F92:M92)/SUM('Forecast'!F80:M80)</x:f>
        <x:v>1.3834306941068526</x:v>
      </x:c>
      <x:c r="G13" s="3"/>
      <x:c r="H13" s="3"/>
      <x:c r="I13" s="3"/>
      <x:c r="J13" s="3"/>
      <x:c r="K13" s="3"/>
      <x:c r="L13" s="3"/>
      <x:c r="M13" s="3"/>
      <x:c r="N13" s="1"/>
      <x:c r="O13" s="1"/>
    </x:row>
    <x:row r="14" ht="21" customHeight="1">
      <x:c r="A14" s="1"/>
      <x:c r="B14" s="1"/>
      <x:c r="C14" s="1"/>
      <x:c r="D14" s="1"/>
      <x:c r="E14" s="1"/>
      <x:c r="F14" s="3"/>
      <x:c r="G14" s="3"/>
      <x:c r="H14" s="3"/>
      <x:c r="I14" s="3"/>
      <x:c r="J14" s="3"/>
      <x:c r="K14" s="3"/>
      <x:c r="L14" s="3"/>
      <x:c r="M14" s="3"/>
      <x:c r="N14" s="1"/>
      <x:c r="O14" s="1"/>
    </x:row>
    <x:row r="15" ht="24" customHeight="1">
      <x:c r="A15" s="1"/>
      <x:c r="B15" s="1"/>
      <x:c r="C15" s="19" t="str">
        <x:v>Capital requirement</x:v>
      </x:c>
      <x:c r="D15" s="19"/>
      <x:c r="E15" s="19"/>
      <x:c r="F15" s="20"/>
      <x:c r="G15" s="20"/>
      <x:c r="H15" s="3"/>
      <x:c r="I15" s="3"/>
      <x:c r="J15" s="3"/>
      <x:c r="K15" s="3"/>
      <x:c r="L15" s="3"/>
      <x:c r="M15" s="3"/>
      <x:c r="N15" s="1"/>
      <x:c r="O15" s="1"/>
    </x:row>
    <x:row r="16" ht="21" customHeight="1">
      <x:c r="A16" s="1"/>
      <x:c r="B16" s="1"/>
      <x:c r="C16" s="1" t="str">
        <x:v>Total cost incl. development interest</x:v>
      </x:c>
      <x:c r="D16" s="1"/>
      <x:c r="E16" s="1"/>
      <x:c r="F16" s="31" t="n">
        <x:f>'Forecast'!F107</x:f>
        <x:v>10738351</x:v>
      </x:c>
      <x:c r="G16" s="3"/>
      <x:c r="H16" s="3" t="str">
        <x:v>Includes 2 development years; exit remains year 7.</x:v>
      </x:c>
      <x:c r="I16" s="3"/>
      <x:c r="J16" s="3"/>
      <x:c r="K16" s="3"/>
      <x:c r="L16" s="3"/>
      <x:c r="M16" s="3"/>
      <x:c r="N16" s="1"/>
      <x:c r="O16" s="1"/>
    </x:row>
    <x:row r="17" ht="21" customHeight="1">
      <x:c r="A17" s="1"/>
      <x:c r="B17" s="1"/>
      <x:c r="C17" s="1" t="str">
        <x:v>Total cost / room</x:v>
      </x:c>
      <x:c r="D17" s="1"/>
      <x:c r="E17" s="1"/>
      <x:c r="F17" s="31" t="n">
        <x:f>F16/'Assumptions'!$F$10</x:f>
        <x:v>357945.0333333333</x:v>
      </x:c>
      <x:c r="G17" s="3"/>
      <x:c r="H17" s="3"/>
      <x:c r="I17" s="3"/>
      <x:c r="J17" s="3"/>
      <x:c r="K17" s="3"/>
      <x:c r="L17" s="3"/>
      <x:c r="M17" s="3"/>
      <x:c r="N17" s="1"/>
      <x:c r="O17" s="1"/>
    </x:row>
    <x:row r="18" ht="21" customHeight="1">
      <x:c r="A18" s="1"/>
      <x:c r="B18" s="1"/>
      <x:c r="C18" s="1" t="str">
        <x:v>Investor contributions</x:v>
      </x:c>
      <x:c r="D18" s="1"/>
      <x:c r="E18" s="1"/>
      <x:c r="F18" s="31" t="n">
        <x:f>SUM('Forecast'!F80:M80)</x:f>
        <x:v>7037240.612499999</x:v>
      </x:c>
      <x:c r="G18" s="3"/>
      <x:c r="H18" s="3"/>
      <x:c r="I18" s="3"/>
      <x:c r="J18" s="3"/>
      <x:c r="K18" s="3"/>
      <x:c r="L18" s="3"/>
      <x:c r="M18" s="3"/>
      <x:c r="N18" s="1"/>
      <x:c r="O18" s="1"/>
    </x:row>
    <x:row r="19" ht="21" customHeight="1">
      <x:c r="A19" s="1"/>
      <x:c r="B19" s="1"/>
      <x:c r="C19" s="1" t="str">
        <x:v>Investor distributions</x:v>
      </x:c>
      <x:c r="D19" s="1"/>
      <x:c r="E19" s="1"/>
      <x:c r="F19" s="31" t="n">
        <x:f>SUM('Forecast'!F92:M92)</x:f>
        <x:v>9735534.665147806</x:v>
      </x:c>
      <x:c r="G19" s="3"/>
      <x:c r="H19" s="3"/>
      <x:c r="I19" s="3"/>
      <x:c r="J19" s="3"/>
      <x:c r="K19" s="3"/>
      <x:c r="L19" s="3"/>
      <x:c r="M19" s="3"/>
      <x:c r="N19" s="1"/>
      <x:c r="O19" s="1"/>
    </x:row>
    <x:row r="20" ht="21" customHeight="1">
      <x:c r="A20" s="1"/>
      <x:c r="B20" s="1"/>
      <x:c r="C20" s="1"/>
      <x:c r="D20" s="1"/>
      <x:c r="E20" s="1"/>
      <x:c r="F20" s="3"/>
      <x:c r="G20" s="3"/>
      <x:c r="H20" s="3"/>
      <x:c r="I20" s="3"/>
      <x:c r="J20" s="3"/>
      <x:c r="K20" s="3"/>
      <x:c r="L20" s="3"/>
      <x:c r="M20" s="3"/>
      <x:c r="N20" s="1"/>
      <x:c r="O20" s="1"/>
    </x:row>
    <x:row r="21" ht="24" customHeight="1">
      <x:c r="A21" s="1"/>
      <x:c r="B21" s="1"/>
      <x:c r="C21" s="19" t="str">
        <x:v>Stabilized operating economics</x:v>
      </x:c>
      <x:c r="D21" s="19"/>
      <x:c r="E21" s="19"/>
      <x:c r="F21" s="20"/>
      <x:c r="G21" s="20"/>
      <x:c r="H21" s="3"/>
      <x:c r="I21" s="3"/>
      <x:c r="J21" s="3"/>
      <x:c r="K21" s="3"/>
      <x:c r="L21" s="3"/>
      <x:c r="M21" s="3"/>
      <x:c r="N21" s="1"/>
      <x:c r="O21" s="1"/>
    </x:row>
    <x:row r="22" ht="21" customHeight="1">
      <x:c r="A22" s="1"/>
      <x:c r="B22" s="1"/>
      <x:c r="C22" s="1" t="str">
        <x:v>Third operating year NOI after reserve</x:v>
      </x:c>
      <x:c r="D22" s="1"/>
      <x:c r="E22" s="1"/>
      <x:c r="F22" s="31" t="n">
        <x:f>INDEX('Forecast'!F39:M39,1,6+'Assumptions'!$F$76)</x:f>
        <x:v>1030275.050390625</x:v>
      </x:c>
      <x:c r="G22" s="3"/>
      <x:c r="H22" s="3" t="str">
        <x:v>NOI = EBITDA less 4% revenue capital reserve.</x:v>
      </x:c>
      <x:c r="I22" s="3"/>
      <x:c r="J22" s="3"/>
      <x:c r="K22" s="3"/>
      <x:c r="L22" s="3"/>
      <x:c r="M22" s="3"/>
      <x:c r="N22" s="1"/>
      <x:c r="O22" s="1"/>
    </x:row>
    <x:row r="23" ht="21" customHeight="1">
      <x:c r="A23" s="1"/>
      <x:c r="B23" s="1"/>
      <x:c r="C23" s="54" t="str">
        <x:v>Third-year NOI / total cost</x:v>
      </x:c>
      <x:c r="D23" s="54"/>
      <x:c r="E23" s="54"/>
      <x:c r="F23" s="58" t="n">
        <x:f>F22/F16</x:f>
        <x:v>0.09594350663250112</x:v>
      </x:c>
      <x:c r="G23" s="3"/>
      <x:c r="H23" s="3"/>
      <x:c r="I23" s="3"/>
      <x:c r="J23" s="3"/>
      <x:c r="K23" s="3"/>
      <x:c r="L23" s="3"/>
      <x:c r="M23" s="3"/>
      <x:c r="N23" s="1"/>
      <x:c r="O23" s="1"/>
    </x:row>
    <x:row r="24" ht="21" customHeight="1">
      <x:c r="A24" s="1"/>
      <x:c r="B24" s="1"/>
      <x:c r="C24" s="54" t="str">
        <x:v>Third-year cash debt-service cover</x:v>
      </x:c>
      <x:c r="D24" s="54"/>
      <x:c r="E24" s="54"/>
      <x:c r="F24" s="59" t="n">
        <x:f>INDEX('Forecast'!F56:M56,1,6+'Assumptions'!$F$76)/(INDEX('Forecast'!F24:M24,1,6+'Assumptions'!$F$76)+INDEX('Forecast'!F25:M25,1,6+'Assumptions'!$F$76))</x:f>
        <x:v>2.8043821891168528</x:v>
      </x:c>
      <x:c r="G24" s="3"/>
      <x:c r="H24" s="3"/>
      <x:c r="I24" s="3"/>
      <x:c r="J24" s="3"/>
      <x:c r="K24" s="3"/>
      <x:c r="L24" s="3"/>
      <x:c r="M24" s="3"/>
      <x:c r="N24" s="1"/>
      <x:c r="O24" s="1"/>
    </x:row>
    <x:row r="25" ht="21" customHeight="1">
      <x:c r="A25" s="1"/>
      <x:c r="B25" s="1"/>
      <x:c r="C25" s="54" t="str">
        <x:v>First-year cash debt-service cover</x:v>
      </x:c>
      <x:c r="D25" s="54"/>
      <x:c r="E25" s="54"/>
      <x:c r="F25" s="59" t="n">
        <x:f>INDEX('Forecast'!F56:M56,1,4+'Assumptions'!$F$76)/(INDEX('Forecast'!F24:M24,1,4+'Assumptions'!$F$76)+INDEX('Forecast'!F25:M25,1,4+'Assumptions'!$F$76))</x:f>
        <x:v>-0.029751828958565596</x:v>
      </x:c>
      <x:c r="G25" s="3"/>
      <x:c r="H25" s="3" t="str">
        <x:v>Below 1.0x requires funding or lender relief.</x:v>
      </x:c>
      <x:c r="I25" s="3"/>
      <x:c r="J25" s="3"/>
      <x:c r="K25" s="3"/>
      <x:c r="L25" s="3"/>
      <x:c r="M25" s="3"/>
      <x:c r="N25" s="1"/>
      <x:c r="O25" s="1"/>
    </x:row>
    <x:row r="26" ht="21" customHeight="1">
      <x:c r="A26" s="1"/>
      <x:c r="B26" s="1"/>
      <x:c r="C26" s="1"/>
      <x:c r="D26" s="1"/>
      <x:c r="E26" s="1"/>
      <x:c r="F26" s="3"/>
      <x:c r="G26" s="3"/>
      <x:c r="H26" s="3"/>
      <x:c r="I26" s="3"/>
      <x:c r="J26" s="3"/>
      <x:c r="K26" s="3"/>
      <x:c r="L26" s="3"/>
      <x:c r="M26" s="3"/>
      <x:c r="N26" s="1"/>
      <x:c r="O26" s="1"/>
    </x:row>
    <x:row r="27" ht="24" customHeight="1">
      <x:c r="A27" s="1"/>
      <x:c r="B27" s="1"/>
      <x:c r="C27" s="19" t="str">
        <x:v>Exit dependence</x:v>
      </x:c>
      <x:c r="D27" s="19"/>
      <x:c r="E27" s="19"/>
      <x:c r="F27" s="20"/>
      <x:c r="G27" s="20"/>
      <x:c r="H27" s="3"/>
      <x:c r="I27" s="3"/>
      <x:c r="J27" s="3"/>
      <x:c r="K27" s="3"/>
      <x:c r="L27" s="3"/>
      <x:c r="M27" s="3"/>
      <x:c r="N27" s="1"/>
      <x:c r="O27" s="1"/>
    </x:row>
    <x:row r="28" ht="21" customHeight="1">
      <x:c r="A28" s="1"/>
      <x:c r="B28" s="1"/>
      <x:c r="C28" s="1" t="str">
        <x:v>Year-7 enterprise value</x:v>
      </x:c>
      <x:c r="D28" s="1"/>
      <x:c r="E28" s="1"/>
      <x:c r="F28" s="31" t="n">
        <x:f>'Forecast'!M65</x:f>
        <x:v>13868669.286713324</x:v>
      </x:c>
      <x:c r="G28" s="3"/>
      <x:c r="H28" s="3" t="str">
        <x:v>No portfolio premium or refinancing assumed.</x:v>
      </x:c>
      <x:c r="I28" s="3"/>
      <x:c r="J28" s="3"/>
      <x:c r="K28" s="3"/>
      <x:c r="L28" s="3"/>
      <x:c r="M28" s="3"/>
      <x:c r="N28" s="1"/>
      <x:c r="O28" s="1"/>
    </x:row>
    <x:row r="29" ht="21" customHeight="1">
      <x:c r="A29" s="1"/>
      <x:c r="B29" s="1"/>
      <x:c r="C29" s="1" t="str">
        <x:v>Exit enterprise value / room</x:v>
      </x:c>
      <x:c r="D29" s="1"/>
      <x:c r="E29" s="1"/>
      <x:c r="F29" s="31" t="n">
        <x:f>F28/'Assumptions'!$F$10</x:f>
        <x:v>462288.97622377746</x:v>
      </x:c>
      <x:c r="G29" s="3"/>
      <x:c r="H29" s="3"/>
      <x:c r="I29" s="3"/>
      <x:c r="J29" s="3"/>
      <x:c r="K29" s="3"/>
      <x:c r="L29" s="3"/>
      <x:c r="M29" s="3"/>
      <x:c r="N29" s="1"/>
      <x:c r="O29" s="1"/>
    </x:row>
    <x:row r="30" ht="21" customHeight="1">
      <x:c r="A30" s="1"/>
      <x:c r="B30" s="1"/>
      <x:c r="C30" s="54" t="str">
        <x:v>Final-year share of all distributions</x:v>
      </x:c>
      <x:c r="D30" s="54"/>
      <x:c r="E30" s="54"/>
      <x:c r="F30" s="58" t="n">
        <x:f>IF(SUM('Forecast'!F92:M92)=0,0,'Forecast'!M92/SUM('Forecast'!F92:M92))</x:f>
        <x:v>0.8975373989933004</x:v>
      </x:c>
      <x:c r="G30" s="3"/>
      <x:c r="H30" s="3"/>
      <x:c r="I30" s="3"/>
      <x:c r="J30" s="3"/>
      <x:c r="K30" s="3"/>
      <x:c r="L30" s="3"/>
      <x:c r="M30" s="3"/>
      <x:c r="N30" s="1"/>
      <x:c r="O30" s="1"/>
    </x:row>
    <x:row r="31" ht="21" customHeight="1">
      <x:c r="A31" s="1"/>
      <x:c r="B31" s="1"/>
      <x:c r="C31" s="1"/>
      <x:c r="D31" s="1"/>
      <x:c r="E31" s="1"/>
      <x:c r="F31" s="3"/>
      <x:c r="G31" s="3"/>
      <x:c r="H31" s="3"/>
      <x:c r="I31" s="3"/>
      <x:c r="J31" s="3"/>
      <x:c r="K31" s="3"/>
      <x:c r="L31" s="3"/>
      <x:c r="M31" s="3"/>
      <x:c r="N31" s="1"/>
      <x:c r="O31" s="1"/>
    </x:row>
    <x:row r="32" ht="24" customHeight="1">
      <x:c r="A32" s="1"/>
      <x:c r="B32" s="1"/>
      <x:c r="C32" s="19" t="str">
        <x:v>Sponsor economics</x:v>
      </x:c>
      <x:c r="D32" s="19"/>
      <x:c r="E32" s="19"/>
      <x:c r="F32" s="20"/>
      <x:c r="G32" s="20"/>
      <x:c r="H32" s="3"/>
      <x:c r="I32" s="3"/>
      <x:c r="J32" s="3"/>
      <x:c r="K32" s="3"/>
      <x:c r="L32" s="3"/>
      <x:c r="M32" s="3"/>
      <x:c r="N32" s="1"/>
      <x:c r="O32" s="1"/>
    </x:row>
    <x:row r="33" ht="21" customHeight="1">
      <x:c r="A33" s="1"/>
      <x:c r="B33" s="1"/>
      <x:c r="C33" s="1" t="str">
        <x:v>Total sponsor / vehicle fees</x:v>
      </x:c>
      <x:c r="D33" s="1"/>
      <x:c r="E33" s="1"/>
      <x:c r="F33" s="31" t="n">
        <x:f>SUM('Forecast'!F75:M76)</x:f>
        <x:v>856664.6375</x:v>
      </x:c>
      <x:c r="G33" s="3"/>
      <x:c r="H33" s="3" t="str">
        <x:v>Fee revenue is not sponsor profit.</x:v>
      </x:c>
      <x:c r="I33" s="3"/>
      <x:c r="J33" s="3"/>
      <x:c r="K33" s="3"/>
      <x:c r="L33" s="3"/>
      <x:c r="M33" s="3"/>
      <x:c r="N33" s="1"/>
      <x:c r="O33" s="1"/>
    </x:row>
    <x:row r="34" ht="21" customHeight="1">
      <x:c r="A34" s="1"/>
      <x:c r="B34" s="1"/>
      <x:c r="C34" s="1" t="str">
        <x:v>Total carried interest</x:v>
      </x:c>
      <x:c r="D34" s="1"/>
      <x:c r="E34" s="1"/>
      <x:c r="F34" s="31" t="n">
        <x:f>SUM('Forecast'!F88:M88)</x:f>
        <x:v>0</x:v>
      </x:c>
      <x:c r="G34" s="3"/>
      <x:c r="H34" s="3"/>
      <x:c r="I34" s="3"/>
      <x:c r="J34" s="3"/>
      <x:c r="K34" s="3"/>
      <x:c r="L34" s="3"/>
      <x:c r="M34" s="3"/>
      <x:c r="N34" s="1"/>
      <x:c r="O34" s="1"/>
    </x:row>
    <x:row r="35" ht="21" customHeight="1">
      <x:c r="A35" s="1"/>
      <x:c r="B35" s="1"/>
      <x:c r="C35" s="1"/>
      <x:c r="D35" s="1"/>
      <x:c r="E35" s="1"/>
      <x:c r="F35" s="3"/>
      <x:c r="G35" s="3"/>
      <x:c r="H35" s="3"/>
      <x:c r="I35" s="3"/>
      <x:c r="J35" s="3"/>
      <x:c r="K35" s="3"/>
      <x:c r="L35" s="3"/>
      <x:c r="M35" s="3"/>
      <x:c r="N35" s="1"/>
      <x:c r="O35" s="1"/>
    </x:row>
    <x:row r="36" ht="21" customHeight="1">
      <x:c r="A36" s="1"/>
      <x:c r="B36" s="1"/>
      <x:c r="C36" s="1" t="str">
        <x:v>Debt shortfall at modeled sale</x:v>
      </x:c>
      <x:c r="D36" s="1"/>
      <x:c r="E36" s="1"/>
      <x:c r="F36" s="30" t="n">
        <x:f>'Forecast'!M71</x:f>
        <x:v>0</x:v>
      </x:c>
      <x:c r="G36" s="3"/>
      <x:c r="H36" s="3" t="str">
        <x:v>Equity sale floor assumes no recourse guarantees.</x:v>
      </x:c>
      <x:c r="I36" s="3"/>
      <x:c r="J36" s="3"/>
      <x:c r="K36" s="3"/>
      <x:c r="L36" s="3"/>
      <x:c r="M36" s="3"/>
      <x:c r="N36" s="1"/>
      <x:c r="O36" s="1"/>
    </x:row>
    <x:row r="37" ht="21" customHeight="1">
      <x:c r="A37" s="1"/>
      <x:c r="B37" s="1"/>
      <x:c r="C37" s="1"/>
      <x:c r="D37" s="1"/>
      <x:c r="E37" s="1"/>
      <x:c r="F37" s="3"/>
      <x:c r="G37" s="3"/>
      <x:c r="H37" s="3"/>
      <x:c r="I37" s="3"/>
      <x:c r="J37" s="3"/>
      <x:c r="K37" s="3"/>
      <x:c r="L37" s="3"/>
      <x:c r="M37" s="3"/>
      <x:c r="N37" s="1"/>
      <x:c r="O37" s="1"/>
    </x:row>
    <x:row r="38" ht="21" customHeight="1">
      <x:c r="A38" s="1"/>
      <x:c r="B38" s="1"/>
      <x:c r="C38" s="1"/>
      <x:c r="D38" s="1"/>
      <x:c r="E38" s="1"/>
      <x:c r="F38" s="3"/>
      <x:c r="G38" s="3"/>
      <x:c r="H38" s="3"/>
      <x:c r="I38" s="3"/>
      <x:c r="J38" s="3"/>
      <x:c r="K38" s="3"/>
      <x:c r="L38" s="3"/>
      <x:c r="M38" s="3"/>
      <x:c r="N38" s="1"/>
      <x:c r="O38" s="1"/>
    </x:row>
    <x:row r="39" ht="21" customHeight="1">
      <x:c r="A39" s="1"/>
      <x:c r="B39" s="1"/>
      <x:c r="C39" s="1"/>
      <x:c r="D39" s="1"/>
      <x:c r="E39" s="1"/>
      <x:c r="F39" s="3"/>
      <x:c r="G39" s="3"/>
      <x:c r="H39" s="3"/>
      <x:c r="I39" s="3"/>
      <x:c r="J39" s="3"/>
      <x:c r="K39" s="3"/>
      <x:c r="L39" s="3"/>
      <x:c r="M39" s="3"/>
      <x:c r="N39" s="1"/>
      <x:c r="O39" s="1"/>
    </x:row>
    <x:row r="40" ht="21" customHeight="1">
      <x:c r="A40" s="1"/>
      <x:c r="B40" s="1"/>
      <x:c r="C40" s="1"/>
      <x:c r="D40" s="1"/>
      <x:c r="E40" s="1"/>
      <x:c r="F40" s="3"/>
      <x:c r="G40" s="3"/>
      <x:c r="H40" s="3"/>
      <x:c r="I40" s="3"/>
      <x:c r="J40" s="3"/>
      <x:c r="K40" s="3"/>
      <x:c r="L40" s="3"/>
      <x:c r="M40" s="3"/>
      <x:c r="N40" s="1"/>
      <x:c r="O40" s="1"/>
    </x:row>
    <x:row r="41" ht="21" customHeight="1">
      <x:c r="A41" s="1"/>
      <x:c r="B41" s="1"/>
      <x:c r="C41" s="1"/>
      <x:c r="D41" s="1"/>
      <x:c r="E41" s="1"/>
      <x:c r="F41" s="3"/>
      <x:c r="G41" s="3"/>
      <x:c r="H41" s="3"/>
      <x:c r="I41" s="3"/>
      <x:c r="J41" s="3"/>
      <x:c r="K41" s="3"/>
      <x:c r="L41" s="3"/>
      <x:c r="M41" s="3"/>
      <x:c r="N41" s="1"/>
      <x:c r="O41" s="1"/>
    </x:row>
    <x:row r="42" ht="21" customHeight="1">
      <x:c r="A42" s="1"/>
      <x:c r="B42" s="1"/>
      <x:c r="C42" s="1"/>
      <x:c r="D42" s="1"/>
      <x:c r="E42" s="1"/>
      <x:c r="F42" s="3"/>
      <x:c r="G42" s="3"/>
      <x:c r="H42" s="3"/>
      <x:c r="I42" s="3"/>
      <x:c r="J42" s="3"/>
      <x:c r="K42" s="3"/>
      <x:c r="L42" s="3"/>
      <x:c r="M42" s="3"/>
      <x:c r="N42" s="1"/>
      <x:c r="O42" s="1"/>
    </x:row>
    <x:row r="43" ht="21" customHeight="1">
      <x:c r="A43" s="1"/>
      <x:c r="B43" s="1"/>
      <x:c r="C43" s="1"/>
      <x:c r="D43" s="1"/>
      <x:c r="E43" s="1"/>
      <x:c r="F43" s="3"/>
      <x:c r="G43" s="3"/>
      <x:c r="H43" s="3"/>
      <x:c r="I43" s="3"/>
      <x:c r="J43" s="3"/>
      <x:c r="K43" s="3"/>
      <x:c r="L43" s="3"/>
      <x:c r="M43" s="3"/>
      <x:c r="N43" s="1"/>
      <x:c r="O43" s="1"/>
    </x:row>
    <x:row r="44" ht="21" customHeight="1">
      <x:c r="A44" s="1"/>
      <x:c r="B44" s="1"/>
      <x:c r="C44" s="1"/>
      <x:c r="D44" s="1"/>
      <x:c r="E44" s="1"/>
      <x:c r="F44" s="3"/>
      <x:c r="G44" s="3"/>
      <x:c r="H44" s="3"/>
      <x:c r="I44" s="3"/>
      <x:c r="J44" s="3"/>
      <x:c r="K44" s="3"/>
      <x:c r="L44" s="3"/>
      <x:c r="M44" s="3"/>
      <x:c r="N44" s="1"/>
      <x:c r="O44" s="1"/>
    </x:row>
    <x:row r="45" ht="21" customHeight="1">
      <x:c r="A45" s="1"/>
      <x:c r="B45" s="1"/>
      <x:c r="C45" s="1"/>
      <x:c r="D45" s="1"/>
      <x:c r="E45" s="1"/>
      <x:c r="F45" s="3"/>
      <x:c r="G45" s="3"/>
      <x:c r="H45" s="3"/>
      <x:c r="I45" s="3"/>
      <x:c r="J45" s="3"/>
      <x:c r="K45" s="3"/>
      <x:c r="L45" s="3"/>
      <x:c r="M45" s="3"/>
      <x:c r="N45" s="1"/>
      <x:c r="O45" s="1"/>
    </x:row>
    <x:row r="46" ht="21" customHeight="1">
      <x:c r="A46" s="1"/>
      <x:c r="B46" s="1"/>
      <x:c r="C46" s="1"/>
      <x:c r="D46" s="1"/>
      <x:c r="E46" s="1"/>
      <x:c r="F46" s="3"/>
      <x:c r="G46" s="3"/>
      <x:c r="H46" s="3"/>
      <x:c r="I46" s="3"/>
      <x:c r="J46" s="3"/>
      <x:c r="K46" s="3"/>
      <x:c r="L46" s="3"/>
      <x:c r="M46" s="3"/>
      <x:c r="N46" s="1"/>
      <x:c r="O46" s="1"/>
    </x:row>
    <x:row r="47" ht="21" customHeight="1">
      <x:c r="A47" s="1"/>
      <x:c r="B47" s="1"/>
      <x:c r="C47" s="1"/>
      <x:c r="D47" s="1"/>
      <x:c r="E47" s="1"/>
      <x:c r="F47" s="3"/>
      <x:c r="G47" s="3"/>
      <x:c r="H47" s="3"/>
      <x:c r="I47" s="3"/>
      <x:c r="J47" s="3"/>
      <x:c r="K47" s="3"/>
      <x:c r="L47" s="3"/>
      <x:c r="M47" s="3"/>
      <x:c r="N47" s="1"/>
      <x:c r="O47" s="1"/>
    </x:row>
    <x:row r="48" ht="21" customHeight="1">
      <x:c r="A48" s="1"/>
      <x:c r="B48" s="1"/>
      <x:c r="C48" s="1"/>
      <x:c r="D48" s="1"/>
      <x:c r="E48" s="1"/>
      <x:c r="F48" s="3"/>
      <x:c r="G48" s="3"/>
      <x:c r="H48" s="3"/>
      <x:c r="I48" s="3"/>
      <x:c r="J48" s="3"/>
      <x:c r="K48" s="3"/>
      <x:c r="L48" s="3"/>
      <x:c r="M48" s="3"/>
      <x:c r="N48" s="1"/>
      <x:c r="O48" s="1"/>
    </x:row>
    <x:row r="49" ht="21" customHeight="1">
      <x:c r="A49" s="1"/>
      <x:c r="B49" s="1"/>
      <x:c r="C49" s="1"/>
      <x:c r="D49" s="1"/>
      <x:c r="E49" s="1"/>
      <x:c r="F49" s="3"/>
      <x:c r="G49" s="3"/>
      <x:c r="H49" s="3"/>
      <x:c r="I49" s="3"/>
      <x:c r="J49" s="3"/>
      <x:c r="K49" s="3"/>
      <x:c r="L49" s="3"/>
      <x:c r="M49" s="3"/>
      <x:c r="N49" s="1"/>
      <x:c r="O49" s="1"/>
    </x:row>
    <x:row r="50" ht="21" customHeight="1">
      <x:c r="A50" s="1"/>
      <x:c r="B50" s="1"/>
      <x:c r="C50" s="1"/>
      <x:c r="D50" s="1"/>
      <x:c r="E50" s="1"/>
      <x:c r="F50" s="3"/>
      <x:c r="G50" s="3"/>
      <x:c r="H50" s="3"/>
      <x:c r="I50" s="3"/>
      <x:c r="J50" s="3"/>
      <x:c r="K50" s="3"/>
      <x:c r="L50" s="3"/>
      <x:c r="M50" s="3"/>
      <x:c r="N50" s="1"/>
      <x:c r="O50" s="1"/>
    </x:row>
    <x:row r="51" ht="21" customHeight="1">
      <x:c r="A51" s="1"/>
      <x:c r="B51" s="1"/>
      <x:c r="C51" s="1"/>
      <x:c r="D51" s="1"/>
      <x:c r="E51" s="1"/>
      <x:c r="F51" s="3"/>
      <x:c r="G51" s="3"/>
      <x:c r="H51" s="3"/>
      <x:c r="I51" s="3"/>
      <x:c r="J51" s="3"/>
      <x:c r="K51" s="3"/>
      <x:c r="L51" s="3"/>
      <x:c r="M51" s="3"/>
      <x:c r="N51" s="1"/>
      <x:c r="O51" s="1"/>
    </x:row>
    <x:row r="52" ht="21" customHeight="1">
      <x:c r="A52" s="1"/>
      <x:c r="B52" s="1"/>
      <x:c r="C52" s="1"/>
      <x:c r="D52" s="1"/>
      <x:c r="E52" s="1"/>
      <x:c r="F52" s="3"/>
      <x:c r="G52" s="3"/>
      <x:c r="H52" s="3"/>
      <x:c r="I52" s="3"/>
      <x:c r="J52" s="3"/>
      <x:c r="K52" s="3"/>
      <x:c r="L52" s="3"/>
      <x:c r="M52" s="3"/>
      <x:c r="N52" s="1"/>
      <x:c r="O52" s="1"/>
    </x:row>
    <x:row r="53" ht="21" customHeight="1">
      <x:c r="A53" s="1"/>
      <x:c r="B53" s="1"/>
      <x:c r="C53" s="1"/>
      <x:c r="D53" s="1"/>
      <x:c r="E53" s="1"/>
      <x:c r="F53" s="3"/>
      <x:c r="G53" s="3"/>
      <x:c r="H53" s="3"/>
      <x:c r="I53" s="3"/>
      <x:c r="J53" s="3"/>
      <x:c r="K53" s="3"/>
      <x:c r="L53" s="3"/>
      <x:c r="M53" s="3"/>
      <x:c r="N53" s="1"/>
      <x:c r="O53" s="1"/>
    </x:row>
    <x:row r="54" ht="21" customHeight="1">
      <x:c r="A54" s="1"/>
      <x:c r="B54" s="1"/>
      <x:c r="C54" s="1"/>
      <x:c r="D54" s="1"/>
      <x:c r="E54" s="1"/>
      <x:c r="F54" s="3"/>
      <x:c r="G54" s="3"/>
      <x:c r="H54" s="3"/>
      <x:c r="I54" s="3"/>
      <x:c r="J54" s="3"/>
      <x:c r="K54" s="3"/>
      <x:c r="L54" s="3"/>
      <x:c r="M54" s="3"/>
      <x:c r="N54" s="1"/>
      <x:c r="O54" s="1"/>
    </x:row>
    <x:row r="55" ht="21" customHeight="1">
      <x:c r="A55" s="1"/>
      <x:c r="B55" s="1"/>
      <x:c r="C55" s="1"/>
      <x:c r="D55" s="1"/>
      <x:c r="E55" s="1"/>
      <x:c r="F55" s="3"/>
      <x:c r="G55" s="3"/>
      <x:c r="H55" s="3"/>
      <x:c r="I55" s="3"/>
      <x:c r="J55" s="3"/>
      <x:c r="K55" s="3"/>
      <x:c r="L55" s="3"/>
      <x:c r="M55" s="3"/>
      <x:c r="N55" s="1"/>
      <x:c r="O55" s="1"/>
    </x:row>
    <x:row r="56" ht="21" customHeight="1">
      <x:c r="A56" s="1"/>
      <x:c r="B56" s="1"/>
      <x:c r="C56" s="1"/>
      <x:c r="D56" s="1"/>
      <x:c r="E56" s="1"/>
      <x:c r="F56" s="3"/>
      <x:c r="G56" s="3"/>
      <x:c r="H56" s="3"/>
      <x:c r="I56" s="3"/>
      <x:c r="J56" s="3"/>
      <x:c r="K56" s="3"/>
      <x:c r="L56" s="3"/>
      <x:c r="M56" s="3"/>
      <x:c r="N56" s="1"/>
      <x:c r="O56" s="1"/>
    </x:row>
    <x:row r="57" ht="21" customHeight="1">
      <x:c r="A57" s="1"/>
      <x:c r="B57" s="1"/>
      <x:c r="C57" s="1"/>
      <x:c r="D57" s="1"/>
      <x:c r="E57" s="1"/>
      <x:c r="F57" s="3"/>
      <x:c r="G57" s="3"/>
      <x:c r="H57" s="3"/>
      <x:c r="I57" s="3"/>
      <x:c r="J57" s="3"/>
      <x:c r="K57" s="3"/>
      <x:c r="L57" s="3"/>
      <x:c r="M57" s="3"/>
      <x:c r="N57" s="1"/>
      <x:c r="O57" s="1"/>
    </x:row>
    <x:row r="58" ht="21" customHeight="1">
      <x:c r="A58" s="1"/>
      <x:c r="B58" s="1"/>
      <x:c r="C58" s="1"/>
      <x:c r="D58" s="1"/>
      <x:c r="E58" s="1"/>
      <x:c r="F58" s="3"/>
      <x:c r="G58" s="3"/>
      <x:c r="H58" s="3"/>
      <x:c r="I58" s="3"/>
      <x:c r="J58" s="3"/>
      <x:c r="K58" s="3"/>
      <x:c r="L58" s="3"/>
      <x:c r="M58" s="3"/>
      <x:c r="N58" s="1"/>
      <x:c r="O58" s="1"/>
    </x:row>
    <x:row r="59" ht="21" customHeight="1">
      <x:c r="A59" s="1"/>
      <x:c r="B59" s="1"/>
      <x:c r="C59" s="1"/>
      <x:c r="D59" s="1"/>
      <x:c r="E59" s="1"/>
      <x:c r="F59" s="3"/>
      <x:c r="G59" s="3"/>
      <x:c r="H59" s="3"/>
      <x:c r="I59" s="3"/>
      <x:c r="J59" s="3"/>
      <x:c r="K59" s="3"/>
      <x:c r="L59" s="3"/>
      <x:c r="M59" s="3"/>
      <x:c r="N59" s="1"/>
      <x:c r="O59" s="1"/>
    </x:row>
    <x:row r="60" ht="21" customHeight="1">
      <x:c r="A60" s="1"/>
      <x:c r="B60" s="1"/>
      <x:c r="C60" s="1"/>
      <x:c r="D60" s="1"/>
      <x:c r="E60" s="1"/>
      <x:c r="F60" s="3"/>
      <x:c r="G60" s="3"/>
      <x:c r="H60" s="3"/>
      <x:c r="I60" s="3"/>
      <x:c r="J60" s="3"/>
      <x:c r="K60" s="3"/>
      <x:c r="L60" s="3"/>
      <x:c r="M60" s="3"/>
      <x:c r="N60" s="1"/>
      <x:c r="O60" s="1"/>
    </x:row>
    <x:row r="61" ht="21" customHeight="1">
      <x:c r="A61" s="1"/>
      <x:c r="B61" s="1"/>
      <x:c r="C61" s="1"/>
      <x:c r="D61" s="1"/>
      <x:c r="E61" s="1"/>
      <x:c r="F61" s="3"/>
      <x:c r="G61" s="3"/>
      <x:c r="H61" s="3"/>
      <x:c r="I61" s="3"/>
      <x:c r="J61" s="3"/>
      <x:c r="K61" s="3"/>
      <x:c r="L61" s="3"/>
      <x:c r="M61" s="3"/>
      <x:c r="N61" s="1"/>
      <x:c r="O61" s="1"/>
    </x:row>
    <x:row r="62" ht="21" customHeight="1">
      <x:c r="A62" s="1"/>
      <x:c r="B62" s="1"/>
      <x:c r="C62" s="1"/>
      <x:c r="D62" s="1"/>
      <x:c r="E62" s="1"/>
      <x:c r="F62" s="3"/>
      <x:c r="G62" s="3"/>
      <x:c r="H62" s="3"/>
      <x:c r="I62" s="3"/>
      <x:c r="J62" s="3"/>
      <x:c r="K62" s="3"/>
      <x:c r="L62" s="3"/>
      <x:c r="M62" s="3"/>
      <x:c r="N62" s="1"/>
      <x:c r="O62" s="1"/>
    </x:row>
    <x:row r="63" ht="21" customHeight="1">
      <x:c r="A63" s="1"/>
      <x:c r="B63" s="1"/>
      <x:c r="C63" s="1"/>
      <x:c r="D63" s="1"/>
      <x:c r="E63" s="1"/>
      <x:c r="F63" s="3"/>
      <x:c r="G63" s="3"/>
      <x:c r="H63" s="3"/>
      <x:c r="I63" s="3"/>
      <x:c r="J63" s="3"/>
      <x:c r="K63" s="3"/>
      <x:c r="L63" s="3"/>
      <x:c r="M63" s="3"/>
      <x:c r="N63" s="1"/>
      <x:c r="O63" s="1"/>
    </x:row>
    <x:row r="64" ht="21" customHeight="1">
      <x:c r="A64" s="1"/>
      <x:c r="B64" s="1"/>
      <x:c r="C64" s="1"/>
      <x:c r="D64" s="1"/>
      <x:c r="E64" s="1"/>
      <x:c r="F64" s="3"/>
      <x:c r="G64" s="3"/>
      <x:c r="H64" s="3"/>
      <x:c r="I64" s="3"/>
      <x:c r="J64" s="3"/>
      <x:c r="K64" s="3"/>
      <x:c r="L64" s="3"/>
      <x:c r="M64" s="3"/>
      <x:c r="N64" s="1"/>
      <x:c r="O64" s="1"/>
    </x:row>
    <x:row r="65" ht="21" customHeight="1">
      <x:c r="A65" s="1"/>
      <x:c r="B65" s="1"/>
      <x:c r="C65" s="1"/>
      <x:c r="D65" s="1"/>
      <x:c r="E65" s="1"/>
      <x:c r="F65" s="3"/>
      <x:c r="G65" s="3"/>
      <x:c r="H65" s="3"/>
      <x:c r="I65" s="3"/>
      <x:c r="J65" s="3"/>
      <x:c r="K65" s="3"/>
      <x:c r="L65" s="3"/>
      <x:c r="M65" s="3"/>
      <x:c r="N65" s="1"/>
      <x:c r="O65" s="1"/>
    </x:row>
    <x:row r="66" ht="21" customHeight="1">
      <x:c r="A66" s="1"/>
      <x:c r="B66" s="1"/>
      <x:c r="C66" s="1"/>
      <x:c r="D66" s="1"/>
      <x:c r="E66" s="1"/>
      <x:c r="F66" s="3"/>
      <x:c r="G66" s="3"/>
      <x:c r="H66" s="3"/>
      <x:c r="I66" s="3"/>
      <x:c r="J66" s="3"/>
      <x:c r="K66" s="3"/>
      <x:c r="L66" s="3"/>
      <x:c r="M66" s="3"/>
      <x:c r="N66" s="1"/>
      <x:c r="O66" s="1"/>
    </x:row>
    <x:row r="67" ht="21" customHeight="1">
      <x:c r="A67" s="1"/>
      <x:c r="B67" s="1"/>
      <x:c r="C67" s="1"/>
      <x:c r="D67" s="1"/>
      <x:c r="E67" s="1"/>
      <x:c r="F67" s="3"/>
      <x:c r="G67" s="3"/>
      <x:c r="H67" s="3"/>
      <x:c r="I67" s="3"/>
      <x:c r="J67" s="3"/>
      <x:c r="K67" s="3"/>
      <x:c r="L67" s="3"/>
      <x:c r="M67" s="3"/>
      <x:c r="N67" s="1"/>
      <x:c r="O67" s="1"/>
    </x:row>
    <x:row r="68" ht="21" customHeight="1">
      <x:c r="A68" s="1"/>
      <x:c r="B68" s="1"/>
      <x:c r="C68" s="1"/>
      <x:c r="D68" s="1"/>
      <x:c r="E68" s="1"/>
      <x:c r="F68" s="3"/>
      <x:c r="G68" s="3"/>
      <x:c r="H68" s="3"/>
      <x:c r="I68" s="3"/>
      <x:c r="J68" s="3"/>
      <x:c r="K68" s="3"/>
      <x:c r="L68" s="3"/>
      <x:c r="M68" s="3"/>
      <x:c r="N68" s="1"/>
      <x:c r="O68" s="1"/>
    </x:row>
    <x:row r="69" ht="21" customHeight="1">
      <x:c r="A69" s="1"/>
      <x:c r="B69" s="1"/>
      <x:c r="C69" s="1"/>
      <x:c r="D69" s="1"/>
      <x:c r="E69" s="1"/>
      <x:c r="F69" s="3"/>
      <x:c r="G69" s="3"/>
      <x:c r="H69" s="3"/>
      <x:c r="I69" s="3"/>
      <x:c r="J69" s="3"/>
      <x:c r="K69" s="3"/>
      <x:c r="L69" s="3"/>
      <x:c r="M69" s="3"/>
      <x:c r="N69" s="1"/>
      <x:c r="O69" s="1"/>
    </x:row>
    <x:row r="70" ht="21" customHeight="1">
      <x:c r="A70" s="1"/>
      <x:c r="B70" s="1"/>
      <x:c r="C70" s="1"/>
      <x:c r="D70" s="1"/>
      <x:c r="E70" s="1"/>
      <x:c r="F70" s="3"/>
      <x:c r="G70" s="3"/>
      <x:c r="H70" s="3"/>
      <x:c r="I70" s="3"/>
      <x:c r="J70" s="3"/>
      <x:c r="K70" s="3"/>
      <x:c r="L70" s="3"/>
      <x:c r="M70" s="3"/>
      <x:c r="N70" s="1"/>
      <x:c r="O70" s="1"/>
    </x:row>
    <x:row r="71" ht="21" customHeight="1">
      <x:c r="A71" s="1"/>
      <x:c r="B71" s="1"/>
      <x:c r="C71" s="1"/>
      <x:c r="D71" s="1"/>
      <x:c r="E71" s="1"/>
      <x:c r="F71" s="3"/>
      <x:c r="G71" s="3"/>
      <x:c r="H71" s="3"/>
      <x:c r="I71" s="3"/>
      <x:c r="J71" s="3"/>
      <x:c r="K71" s="3"/>
      <x:c r="L71" s="3"/>
      <x:c r="M71" s="3"/>
      <x:c r="N71" s="1"/>
      <x:c r="O71" s="1"/>
    </x:row>
    <x:row r="72" ht="21" customHeight="1">
      <x:c r="A72" s="1"/>
      <x:c r="B72" s="1"/>
      <x:c r="C72" s="1"/>
      <x:c r="D72" s="1"/>
      <x:c r="E72" s="1"/>
      <x:c r="F72" s="3"/>
      <x:c r="G72" s="3"/>
      <x:c r="H72" s="3"/>
      <x:c r="I72" s="3"/>
      <x:c r="J72" s="3"/>
      <x:c r="K72" s="3"/>
      <x:c r="L72" s="3"/>
      <x:c r="M72" s="3"/>
      <x:c r="N72" s="1"/>
      <x:c r="O72" s="1"/>
    </x:row>
    <x:row r="73" ht="21" customHeight="1">
      <x:c r="A73" s="1"/>
      <x:c r="B73" s="1"/>
      <x:c r="C73" s="1"/>
      <x:c r="D73" s="1"/>
      <x:c r="E73" s="1"/>
      <x:c r="F73" s="3"/>
      <x:c r="G73" s="3"/>
      <x:c r="H73" s="3"/>
      <x:c r="I73" s="3"/>
      <x:c r="J73" s="3"/>
      <x:c r="K73" s="3"/>
      <x:c r="L73" s="3"/>
      <x:c r="M73" s="3"/>
      <x:c r="N73" s="1"/>
      <x:c r="O73" s="1"/>
    </x:row>
    <x:row r="74" ht="21" customHeight="1">
      <x:c r="A74" s="1"/>
      <x:c r="B74" s="1"/>
      <x:c r="C74" s="1"/>
      <x:c r="D74" s="1"/>
      <x:c r="E74" s="1"/>
      <x:c r="F74" s="3"/>
      <x:c r="G74" s="3"/>
      <x:c r="H74" s="3"/>
      <x:c r="I74" s="3"/>
      <x:c r="J74" s="3"/>
      <x:c r="K74" s="3"/>
      <x:c r="L74" s="3"/>
      <x:c r="M74" s="3"/>
      <x:c r="N74" s="1"/>
      <x:c r="O74" s="1"/>
    </x:row>
    <x:row r="75" ht="21" customHeight="1">
      <x:c r="A75" s="1"/>
      <x:c r="B75" s="1"/>
      <x:c r="C75" s="1"/>
      <x:c r="D75" s="1"/>
      <x:c r="E75" s="1"/>
      <x:c r="F75" s="3"/>
      <x:c r="G75" s="3"/>
      <x:c r="H75" s="3"/>
      <x:c r="I75" s="3"/>
      <x:c r="J75" s="3"/>
      <x:c r="K75" s="3"/>
      <x:c r="L75" s="3"/>
      <x:c r="M75" s="3"/>
      <x:c r="N75" s="1"/>
      <x:c r="O75" s="1"/>
    </x:row>
    <x:row r="76" ht="21" customHeight="1">
      <x:c r="A76" s="1"/>
      <x:c r="B76" s="1"/>
      <x:c r="C76" s="1"/>
      <x:c r="D76" s="1"/>
      <x:c r="E76" s="1"/>
      <x:c r="F76" s="3"/>
      <x:c r="G76" s="3"/>
      <x:c r="H76" s="3"/>
      <x:c r="I76" s="3"/>
      <x:c r="J76" s="3"/>
      <x:c r="K76" s="3"/>
      <x:c r="L76" s="3"/>
      <x:c r="M76" s="3"/>
      <x:c r="N76" s="1"/>
      <x:c r="O76" s="1"/>
    </x:row>
    <x:row r="77" ht="21" customHeight="1">
      <x:c r="A77" s="1"/>
      <x:c r="B77" s="1"/>
      <x:c r="C77" s="1"/>
      <x:c r="D77" s="1"/>
      <x:c r="E77" s="1"/>
      <x:c r="F77" s="3"/>
      <x:c r="G77" s="3"/>
      <x:c r="H77" s="3"/>
      <x:c r="I77" s="3"/>
      <x:c r="J77" s="3"/>
      <x:c r="K77" s="3"/>
      <x:c r="L77" s="3"/>
      <x:c r="M77" s="3"/>
      <x:c r="N77" s="1"/>
      <x:c r="O77" s="1"/>
    </x:row>
    <x:row r="78" ht="21" customHeight="1">
      <x:c r="A78" s="1"/>
      <x:c r="B78" s="1"/>
      <x:c r="C78" s="1"/>
      <x:c r="D78" s="1"/>
      <x:c r="E78" s="1"/>
      <x:c r="F78" s="3"/>
      <x:c r="G78" s="3"/>
      <x:c r="H78" s="3"/>
      <x:c r="I78" s="3"/>
      <x:c r="J78" s="3"/>
      <x:c r="K78" s="3"/>
      <x:c r="L78" s="3"/>
      <x:c r="M78" s="3"/>
      <x:c r="N78" s="1"/>
      <x:c r="O78" s="1"/>
    </x:row>
    <x:row r="79" ht="21" customHeight="1">
      <x:c r="A79" s="1"/>
      <x:c r="B79" s="1"/>
      <x:c r="C79" s="1"/>
      <x:c r="D79" s="1"/>
      <x:c r="E79" s="1"/>
      <x:c r="F79" s="3"/>
      <x:c r="G79" s="3"/>
      <x:c r="H79" s="3"/>
      <x:c r="I79" s="3"/>
      <x:c r="J79" s="3"/>
      <x:c r="K79" s="3"/>
      <x:c r="L79" s="3"/>
      <x:c r="M79" s="3"/>
      <x:c r="N79" s="1"/>
      <x:c r="O79" s="1"/>
    </x:row>
    <x:row r="80" ht="21" customHeight="1">
      <x:c r="A80" s="1"/>
      <x:c r="B80" s="1"/>
      <x:c r="C80" s="1"/>
      <x:c r="D80" s="1"/>
      <x:c r="E80" s="1"/>
      <x:c r="F80" s="3"/>
      <x:c r="G80" s="3"/>
      <x:c r="H80" s="3"/>
      <x:c r="I80" s="3"/>
      <x:c r="J80" s="3"/>
      <x:c r="K80" s="3"/>
      <x:c r="L80" s="3"/>
      <x:c r="M80" s="3"/>
      <x:c r="N80" s="1"/>
      <x:c r="O80" s="1"/>
    </x:row>
    <x:row r="81" ht="21" customHeight="1">
      <x:c r="A81" s="1"/>
      <x:c r="B81" s="1"/>
      <x:c r="C81" s="1"/>
      <x:c r="D81" s="1"/>
      <x:c r="E81" s="1"/>
      <x:c r="F81" s="3"/>
      <x:c r="G81" s="3"/>
      <x:c r="H81" s="3"/>
      <x:c r="I81" s="3"/>
      <x:c r="J81" s="3"/>
      <x:c r="K81" s="3"/>
      <x:c r="L81" s="3"/>
      <x:c r="M81" s="3"/>
      <x:c r="N81" s="1"/>
      <x:c r="O81" s="1"/>
    </x:row>
    <x:row r="82" ht="21" customHeight="1">
      <x:c r="A82" s="1"/>
      <x:c r="B82" s="1"/>
      <x:c r="C82" s="1"/>
      <x:c r="D82" s="1"/>
      <x:c r="E82" s="1"/>
      <x:c r="F82" s="3"/>
      <x:c r="G82" s="3"/>
      <x:c r="H82" s="3"/>
      <x:c r="I82" s="3"/>
      <x:c r="J82" s="3"/>
      <x:c r="K82" s="3"/>
      <x:c r="L82" s="3"/>
      <x:c r="M82" s="3"/>
      <x:c r="N82" s="1"/>
      <x:c r="O82" s="1"/>
    </x:row>
    <x:row r="83" ht="21" customHeight="1">
      <x:c r="A83" s="1"/>
      <x:c r="B83" s="1"/>
      <x:c r="C83" s="1"/>
      <x:c r="D83" s="1"/>
      <x:c r="E83" s="1"/>
      <x:c r="F83" s="3"/>
      <x:c r="G83" s="3"/>
      <x:c r="H83" s="3"/>
      <x:c r="I83" s="3"/>
      <x:c r="J83" s="3"/>
      <x:c r="K83" s="3"/>
      <x:c r="L83" s="3"/>
      <x:c r="M83" s="3"/>
      <x:c r="N83" s="1"/>
      <x:c r="O83" s="1"/>
    </x:row>
    <x:row r="84" ht="21" customHeight="1">
      <x:c r="A84" s="1"/>
      <x:c r="B84" s="1"/>
      <x:c r="C84" s="1"/>
      <x:c r="D84" s="1"/>
      <x:c r="E84" s="1"/>
      <x:c r="F84" s="3"/>
      <x:c r="G84" s="3"/>
      <x:c r="H84" s="3"/>
      <x:c r="I84" s="3"/>
      <x:c r="J84" s="3"/>
      <x:c r="K84" s="3"/>
      <x:c r="L84" s="3"/>
      <x:c r="M84" s="3"/>
      <x:c r="N84" s="1"/>
      <x:c r="O84" s="1"/>
    </x:row>
    <x:row r="85" ht="21" customHeight="1">
      <x:c r="A85" s="1"/>
      <x:c r="B85" s="1"/>
      <x:c r="C85" s="1"/>
      <x:c r="D85" s="1"/>
      <x:c r="E85" s="1"/>
      <x:c r="F85" s="3"/>
      <x:c r="G85" s="3"/>
      <x:c r="H85" s="3"/>
      <x:c r="I85" s="3"/>
      <x:c r="J85" s="3"/>
      <x:c r="K85" s="3"/>
      <x:c r="L85" s="3"/>
      <x:c r="M85" s="3"/>
      <x:c r="N85" s="1"/>
      <x:c r="O85" s="1"/>
    </x:row>
    <x:row r="86" ht="21" customHeight="1">
      <x:c r="A86" s="1"/>
      <x:c r="B86" s="1"/>
      <x:c r="C86" s="1"/>
      <x:c r="D86" s="1"/>
      <x:c r="E86" s="1"/>
      <x:c r="F86" s="3"/>
      <x:c r="G86" s="3"/>
      <x:c r="H86" s="3"/>
      <x:c r="I86" s="3"/>
      <x:c r="J86" s="3"/>
      <x:c r="K86" s="3"/>
      <x:c r="L86" s="3"/>
      <x:c r="M86" s="3"/>
      <x:c r="N86" s="1"/>
      <x:c r="O86" s="1"/>
    </x:row>
    <x:row r="87" ht="21" customHeight="1">
      <x:c r="A87" s="1"/>
      <x:c r="B87" s="1"/>
      <x:c r="C87" s="1"/>
      <x:c r="D87" s="1"/>
      <x:c r="E87" s="1"/>
      <x:c r="F87" s="3"/>
      <x:c r="G87" s="3"/>
      <x:c r="H87" s="3"/>
      <x:c r="I87" s="3"/>
      <x:c r="J87" s="3"/>
      <x:c r="K87" s="3"/>
      <x:c r="L87" s="3"/>
      <x:c r="M87" s="3"/>
      <x:c r="N87" s="1"/>
      <x:c r="O87" s="1"/>
    </x:row>
    <x:row r="88" ht="21" customHeight="1">
      <x:c r="A88" s="1"/>
      <x:c r="B88" s="1"/>
      <x:c r="C88" s="1"/>
      <x:c r="D88" s="1"/>
      <x:c r="E88" s="1"/>
      <x:c r="F88" s="3"/>
      <x:c r="G88" s="3"/>
      <x:c r="H88" s="3"/>
      <x:c r="I88" s="3"/>
      <x:c r="J88" s="3"/>
      <x:c r="K88" s="3"/>
      <x:c r="L88" s="3"/>
      <x:c r="M88" s="3"/>
      <x:c r="N88" s="1"/>
      <x:c r="O88" s="1"/>
    </x:row>
    <x:row r="89" ht="21" customHeight="1">
      <x:c r="A89" s="1"/>
      <x:c r="B89" s="1"/>
      <x:c r="C89" s="1"/>
      <x:c r="D89" s="1"/>
      <x:c r="E89" s="1"/>
      <x:c r="F89" s="3"/>
      <x:c r="G89" s="3"/>
      <x:c r="H89" s="3"/>
      <x:c r="I89" s="3"/>
      <x:c r="J89" s="3"/>
      <x:c r="K89" s="3"/>
      <x:c r="L89" s="3"/>
      <x:c r="M89" s="3"/>
      <x:c r="N89" s="1"/>
      <x:c r="O89" s="1"/>
    </x:row>
    <x:row r="90" ht="21" customHeight="1">
      <x:c r="A90" s="1"/>
      <x:c r="B90" s="1"/>
      <x:c r="C90" s="1"/>
      <x:c r="D90" s="1"/>
      <x:c r="E90" s="1"/>
      <x:c r="F90" s="3"/>
      <x:c r="G90" s="3"/>
      <x:c r="H90" s="3"/>
      <x:c r="I90" s="3"/>
      <x:c r="J90" s="3"/>
      <x:c r="K90" s="3"/>
      <x:c r="L90" s="3"/>
      <x:c r="M90" s="3"/>
      <x:c r="N90" s="1"/>
      <x:c r="O90" s="1"/>
    </x:row>
    <x:row r="91" ht="21" customHeight="1">
      <x:c r="A91" s="1"/>
      <x:c r="B91" s="1"/>
      <x:c r="C91" s="1"/>
      <x:c r="D91" s="1"/>
      <x:c r="E91" s="1"/>
      <x:c r="F91" s="3"/>
      <x:c r="G91" s="3"/>
      <x:c r="H91" s="3"/>
      <x:c r="I91" s="3"/>
      <x:c r="J91" s="3"/>
      <x:c r="K91" s="3"/>
      <x:c r="L91" s="3"/>
      <x:c r="M91" s="3"/>
      <x:c r="N91" s="1"/>
      <x:c r="O91" s="1"/>
    </x:row>
    <x:row r="92" ht="21" customHeight="1">
      <x:c r="A92" s="1"/>
      <x:c r="B92" s="1"/>
      <x:c r="C92" s="1"/>
      <x:c r="D92" s="1"/>
      <x:c r="E92" s="1"/>
      <x:c r="F92" s="3"/>
      <x:c r="G92" s="3"/>
      <x:c r="H92" s="3"/>
      <x:c r="I92" s="3"/>
      <x:c r="J92" s="3"/>
      <x:c r="K92" s="3"/>
      <x:c r="L92" s="3"/>
      <x:c r="M92" s="3"/>
      <x:c r="N92" s="1"/>
      <x:c r="O92" s="1"/>
    </x:row>
    <x:row r="93" ht="21" customHeight="1">
      <x:c r="A93" s="1"/>
      <x:c r="B93" s="1"/>
      <x:c r="C93" s="1"/>
      <x:c r="D93" s="1"/>
      <x:c r="E93" s="1"/>
      <x:c r="F93" s="3"/>
      <x:c r="G93" s="3"/>
      <x:c r="H93" s="3"/>
      <x:c r="I93" s="3"/>
      <x:c r="J93" s="3"/>
      <x:c r="K93" s="3"/>
      <x:c r="L93" s="3"/>
      <x:c r="M93" s="3"/>
      <x:c r="N93" s="1"/>
      <x:c r="O93" s="1"/>
    </x:row>
    <x:row r="94" ht="21" customHeight="1">
      <x:c r="A94" s="1"/>
      <x:c r="B94" s="1"/>
      <x:c r="C94" s="1"/>
      <x:c r="D94" s="1"/>
      <x:c r="E94" s="1"/>
      <x:c r="F94" s="3"/>
      <x:c r="G94" s="3"/>
      <x:c r="H94" s="3"/>
      <x:c r="I94" s="3"/>
      <x:c r="J94" s="3"/>
      <x:c r="K94" s="3"/>
      <x:c r="L94" s="3"/>
      <x:c r="M94" s="3"/>
      <x:c r="N94" s="1"/>
      <x:c r="O94" s="1"/>
    </x:row>
    <x:row r="95" ht="21" customHeight="1">
      <x:c r="A95" s="1"/>
      <x:c r="B95" s="1"/>
      <x:c r="C95" s="1"/>
      <x:c r="D95" s="1"/>
      <x:c r="E95" s="1"/>
      <x:c r="F95" s="3"/>
      <x:c r="G95" s="3"/>
      <x:c r="H95" s="3"/>
      <x:c r="I95" s="3"/>
      <x:c r="J95" s="3"/>
      <x:c r="K95" s="3"/>
      <x:c r="L95" s="3"/>
      <x:c r="M95" s="3"/>
      <x:c r="N95" s="1"/>
      <x:c r="O95" s="1"/>
    </x:row>
    <x:row r="96" ht="21" customHeight="1">
      <x:c r="A96" s="1"/>
      <x:c r="B96" s="1"/>
      <x:c r="C96" s="1"/>
      <x:c r="D96" s="1"/>
      <x:c r="E96" s="1"/>
      <x:c r="F96" s="3"/>
      <x:c r="G96" s="3"/>
      <x:c r="H96" s="3"/>
      <x:c r="I96" s="3"/>
      <x:c r="J96" s="3"/>
      <x:c r="K96" s="3"/>
      <x:c r="L96" s="3"/>
      <x:c r="M96" s="3"/>
      <x:c r="N96" s="1"/>
      <x:c r="O96" s="1"/>
    </x:row>
    <x:row r="97" ht="21" customHeight="1">
      <x:c r="A97" s="1"/>
      <x:c r="B97" s="1"/>
      <x:c r="C97" s="1"/>
      <x:c r="D97" s="1"/>
      <x:c r="E97" s="1"/>
      <x:c r="F97" s="3"/>
      <x:c r="G97" s="3"/>
      <x:c r="H97" s="3"/>
      <x:c r="I97" s="3"/>
      <x:c r="J97" s="3"/>
      <x:c r="K97" s="3"/>
      <x:c r="L97" s="3"/>
      <x:c r="M97" s="3"/>
      <x:c r="N97" s="1"/>
      <x:c r="O97" s="1"/>
    </x:row>
    <x:row r="98" ht="21" customHeight="1">
      <x:c r="A98" s="1"/>
      <x:c r="B98" s="1"/>
      <x:c r="C98" s="1"/>
      <x:c r="D98" s="1"/>
      <x:c r="E98" s="1"/>
      <x:c r="F98" s="3"/>
      <x:c r="G98" s="3"/>
      <x:c r="H98" s="3"/>
      <x:c r="I98" s="3"/>
      <x:c r="J98" s="3"/>
      <x:c r="K98" s="3"/>
      <x:c r="L98" s="3"/>
      <x:c r="M98" s="3"/>
      <x:c r="N98" s="1"/>
      <x:c r="O98" s="1"/>
    </x:row>
    <x:row r="99" ht="21" customHeight="1">
      <x:c r="A99" s="1"/>
      <x:c r="B99" s="1"/>
      <x:c r="C99" s="1"/>
      <x:c r="D99" s="1"/>
      <x:c r="E99" s="1"/>
      <x:c r="F99" s="3"/>
      <x:c r="G99" s="3"/>
      <x:c r="H99" s="3"/>
      <x:c r="I99" s="3"/>
      <x:c r="J99" s="3"/>
      <x:c r="K99" s="3"/>
      <x:c r="L99" s="3"/>
      <x:c r="M99" s="3"/>
      <x:c r="N99" s="1"/>
      <x:c r="O99" s="1"/>
    </x:row>
    <x:row r="100" ht="21" customHeight="1">
      <x:c r="A100" s="1"/>
      <x:c r="B100" s="1"/>
      <x:c r="C100" s="1"/>
      <x:c r="D100" s="1"/>
      <x:c r="E100" s="1"/>
      <x:c r="F100" s="3"/>
      <x:c r="G100" s="3"/>
      <x:c r="H100" s="3"/>
      <x:c r="I100" s="3"/>
      <x:c r="J100" s="3"/>
      <x:c r="K100" s="3"/>
      <x:c r="L100" s="3"/>
      <x:c r="M100" s="3"/>
      <x:c r="N100" s="1"/>
      <x:c r="O100" s="1"/>
    </x:row>
    <x:row r="101" ht="21" customHeight="1">
      <x:c r="A101" s="1"/>
      <x:c r="B101" s="1"/>
      <x:c r="C101" s="1"/>
      <x:c r="D101" s="1"/>
      <x:c r="E101" s="1"/>
      <x:c r="F101" s="3"/>
      <x:c r="G101" s="3"/>
      <x:c r="H101" s="3"/>
      <x:c r="I101" s="3"/>
      <x:c r="J101" s="3"/>
      <x:c r="K101" s="3"/>
      <x:c r="L101" s="3"/>
      <x:c r="M101" s="3"/>
      <x:c r="N101" s="1"/>
      <x:c r="O101" s="1"/>
    </x:row>
    <x:row r="102" ht="21" customHeight="1">
      <x:c r="A102" s="1"/>
      <x:c r="B102" s="1"/>
      <x:c r="C102" s="1"/>
      <x:c r="D102" s="1"/>
      <x:c r="E102" s="1"/>
      <x:c r="F102" s="3"/>
      <x:c r="G102" s="3"/>
      <x:c r="H102" s="3"/>
      <x:c r="I102" s="3"/>
      <x:c r="J102" s="3"/>
      <x:c r="K102" s="3"/>
      <x:c r="L102" s="3"/>
      <x:c r="M102" s="3"/>
      <x:c r="N102" s="1"/>
      <x:c r="O102" s="1"/>
    </x:row>
    <x:row r="103" ht="21" customHeight="1">
      <x:c r="A103" s="1"/>
      <x:c r="B103" s="1"/>
      <x:c r="C103" s="1"/>
      <x:c r="D103" s="1"/>
      <x:c r="E103" s="1"/>
      <x:c r="F103" s="3"/>
      <x:c r="G103" s="3"/>
      <x:c r="H103" s="3"/>
      <x:c r="I103" s="3"/>
      <x:c r="J103" s="3"/>
      <x:c r="K103" s="3"/>
      <x:c r="L103" s="3"/>
      <x:c r="M103" s="3"/>
      <x:c r="N103" s="1"/>
      <x:c r="O103" s="1"/>
    </x:row>
    <x:row r="104" ht="21" customHeight="1">
      <x:c r="A104" s="1"/>
      <x:c r="B104" s="1"/>
      <x:c r="C104" s="1"/>
      <x:c r="D104" s="1"/>
      <x:c r="E104" s="1"/>
      <x:c r="F104" s="3"/>
      <x:c r="G104" s="3"/>
      <x:c r="H104" s="3"/>
      <x:c r="I104" s="3"/>
      <x:c r="J104" s="3"/>
      <x:c r="K104" s="3"/>
      <x:c r="L104" s="3"/>
      <x:c r="M104" s="3"/>
      <x:c r="N104" s="1"/>
      <x:c r="O104" s="1"/>
    </x:row>
    <x:row r="105" ht="21" customHeight="1">
      <x:c r="A105" s="1"/>
      <x:c r="B105" s="1"/>
      <x:c r="C105" s="1"/>
      <x:c r="D105" s="1"/>
      <x:c r="E105" s="1"/>
      <x:c r="F105" s="3"/>
      <x:c r="G105" s="3"/>
      <x:c r="H105" s="3"/>
      <x:c r="I105" s="3"/>
      <x:c r="J105" s="3"/>
      <x:c r="K105" s="3"/>
      <x:c r="L105" s="3"/>
      <x:c r="M105" s="3"/>
      <x:c r="N105" s="1"/>
      <x:c r="O105" s="1"/>
    </x:row>
    <x:row r="106" ht="21" customHeight="1">
      <x:c r="A106" s="1"/>
      <x:c r="B106" s="1"/>
      <x:c r="C106" s="1"/>
      <x:c r="D106" s="1"/>
      <x:c r="E106" s="1"/>
      <x:c r="F106" s="3"/>
      <x:c r="G106" s="3"/>
      <x:c r="H106" s="3"/>
      <x:c r="I106" s="3"/>
      <x:c r="J106" s="3"/>
      <x:c r="K106" s="3"/>
      <x:c r="L106" s="3"/>
      <x:c r="M106" s="3"/>
      <x:c r="N106" s="1"/>
      <x:c r="O106" s="1"/>
    </x:row>
    <x:row r="107" ht="21" customHeight="1">
      <x:c r="A107" s="1"/>
      <x:c r="B107" s="1"/>
      <x:c r="C107" s="1"/>
      <x:c r="D107" s="1"/>
      <x:c r="E107" s="1"/>
      <x:c r="F107" s="3"/>
      <x:c r="G107" s="3"/>
      <x:c r="H107" s="3"/>
      <x:c r="I107" s="3"/>
      <x:c r="J107" s="3"/>
      <x:c r="K107" s="3"/>
      <x:c r="L107" s="3"/>
      <x:c r="M107" s="3"/>
      <x:c r="N107" s="1"/>
      <x:c r="O107" s="1"/>
    </x:row>
    <x:row r="108" ht="21" customHeight="1">
      <x:c r="A108" s="1"/>
      <x:c r="B108" s="1"/>
      <x:c r="C108" s="1"/>
      <x:c r="D108" s="1"/>
      <x:c r="E108" s="1"/>
      <x:c r="F108" s="3"/>
      <x:c r="G108" s="3"/>
      <x:c r="H108" s="3"/>
      <x:c r="I108" s="3"/>
      <x:c r="J108" s="3"/>
      <x:c r="K108" s="3"/>
      <x:c r="L108" s="3"/>
      <x:c r="M108" s="3"/>
      <x:c r="N108" s="1"/>
      <x:c r="O108" s="1"/>
    </x:row>
    <x:row r="109" ht="21" customHeight="1">
      <x:c r="A109" s="1"/>
      <x:c r="B109" s="1"/>
      <x:c r="C109" s="1"/>
      <x:c r="D109" s="1"/>
      <x:c r="E109" s="1"/>
      <x:c r="F109" s="3"/>
      <x:c r="G109" s="3"/>
      <x:c r="H109" s="3"/>
      <x:c r="I109" s="3"/>
      <x:c r="J109" s="3"/>
      <x:c r="K109" s="3"/>
      <x:c r="L109" s="3"/>
      <x:c r="M109" s="3"/>
      <x:c r="N109" s="1"/>
      <x:c r="O109" s="1"/>
    </x:row>
    <x:row r="110" ht="21" customHeight="1">
      <x:c r="A110" s="1"/>
      <x:c r="B110" s="1"/>
      <x:c r="C110" s="1"/>
      <x:c r="D110" s="1"/>
      <x:c r="E110" s="1"/>
      <x:c r="F110" s="3"/>
      <x:c r="G110" s="3"/>
      <x:c r="H110" s="3"/>
      <x:c r="I110" s="3"/>
      <x:c r="J110" s="3"/>
      <x:c r="K110" s="3"/>
      <x:c r="L110" s="3"/>
      <x:c r="M110" s="3"/>
      <x:c r="N110" s="1"/>
      <x:c r="O110" s="1"/>
    </x:row>
    <x:row r="111" ht="21" customHeight="1">
      <x:c r="A111" s="1"/>
      <x:c r="B111" s="1"/>
      <x:c r="C111" s="1"/>
      <x:c r="D111" s="1"/>
      <x:c r="E111" s="1"/>
      <x:c r="F111" s="3"/>
      <x:c r="G111" s="3"/>
      <x:c r="H111" s="3"/>
      <x:c r="I111" s="3"/>
      <x:c r="J111" s="3"/>
      <x:c r="K111" s="3"/>
      <x:c r="L111" s="3"/>
      <x:c r="M111" s="3"/>
      <x:c r="N111" s="1"/>
      <x:c r="O111" s="1"/>
    </x:row>
    <x:row r="112" ht="21" customHeight="1">
      <x:c r="A112" s="1"/>
      <x:c r="B112" s="1"/>
      <x:c r="C112" s="1"/>
      <x:c r="D112" s="1"/>
      <x:c r="E112" s="1"/>
      <x:c r="F112" s="3"/>
      <x:c r="G112" s="3"/>
      <x:c r="H112" s="3"/>
      <x:c r="I112" s="3"/>
      <x:c r="J112" s="3"/>
      <x:c r="K112" s="3"/>
      <x:c r="L112" s="3"/>
      <x:c r="M112" s="3"/>
      <x:c r="N112" s="1"/>
      <x:c r="O112" s="1"/>
    </x:row>
    <x:row r="113" ht="21" customHeight="1">
      <x:c r="A113" s="1"/>
      <x:c r="B113" s="1"/>
      <x:c r="C113" s="1"/>
      <x:c r="D113" s="1"/>
      <x:c r="E113" s="1"/>
      <x:c r="F113" s="3"/>
      <x:c r="G113" s="3"/>
      <x:c r="H113" s="3"/>
      <x:c r="I113" s="3"/>
      <x:c r="J113" s="3"/>
      <x:c r="K113" s="3"/>
      <x:c r="L113" s="3"/>
      <x:c r="M113" s="3"/>
      <x:c r="N113" s="1"/>
      <x:c r="O113" s="1"/>
    </x:row>
    <x:row r="114" ht="21" customHeight="1">
      <x:c r="A114" s="1"/>
      <x:c r="B114" s="1"/>
      <x:c r="C114" s="1"/>
      <x:c r="D114" s="1"/>
      <x:c r="E114" s="1"/>
      <x:c r="F114" s="3"/>
      <x:c r="G114" s="3"/>
      <x:c r="H114" s="3"/>
      <x:c r="I114" s="3"/>
      <x:c r="J114" s="3"/>
      <x:c r="K114" s="3"/>
      <x:c r="L114" s="3"/>
      <x:c r="M114" s="3"/>
      <x:c r="N114" s="1"/>
      <x:c r="O114" s="1"/>
    </x:row>
    <x:row r="115" ht="21" customHeight="1">
      <x:c r="A115" s="1"/>
      <x:c r="B115" s="1"/>
      <x:c r="C115" s="1"/>
      <x:c r="D115" s="1"/>
      <x:c r="E115" s="1"/>
      <x:c r="F115" s="3"/>
      <x:c r="G115" s="3"/>
      <x:c r="H115" s="3"/>
      <x:c r="I115" s="3"/>
      <x:c r="J115" s="3"/>
      <x:c r="K115" s="3"/>
      <x:c r="L115" s="3"/>
      <x:c r="M115" s="3"/>
      <x:c r="N115" s="1"/>
      <x:c r="O115" s="1"/>
    </x:row>
    <x:row r="116" ht="21" customHeight="1">
      <x:c r="A116" s="1"/>
      <x:c r="B116" s="1"/>
      <x:c r="C116" s="1"/>
      <x:c r="D116" s="1"/>
      <x:c r="E116" s="1"/>
      <x:c r="F116" s="3"/>
      <x:c r="G116" s="3"/>
      <x:c r="H116" s="3"/>
      <x:c r="I116" s="3"/>
      <x:c r="J116" s="3"/>
      <x:c r="K116" s="3"/>
      <x:c r="L116" s="3"/>
      <x:c r="M116" s="3"/>
      <x:c r="N116" s="1"/>
      <x:c r="O116" s="1"/>
    </x:row>
    <x:row r="117" ht="21" customHeight="1">
      <x:c r="A117" s="1"/>
      <x:c r="B117" s="1"/>
      <x:c r="C117" s="1"/>
      <x:c r="D117" s="1"/>
      <x:c r="E117" s="1"/>
      <x:c r="F117" s="3"/>
      <x:c r="G117" s="3"/>
      <x:c r="H117" s="3"/>
      <x:c r="I117" s="3"/>
      <x:c r="J117" s="3"/>
      <x:c r="K117" s="3"/>
      <x:c r="L117" s="3"/>
      <x:c r="M117" s="3"/>
      <x:c r="N117" s="1"/>
      <x:c r="O117" s="1"/>
    </x:row>
    <x:row r="118" ht="21" customHeight="1">
      <x:c r="A118" s="1"/>
      <x:c r="B118" s="1"/>
      <x:c r="C118" s="1"/>
      <x:c r="D118" s="1"/>
      <x:c r="E118" s="1"/>
      <x:c r="F118" s="3"/>
      <x:c r="G118" s="3"/>
      <x:c r="H118" s="3"/>
      <x:c r="I118" s="3"/>
      <x:c r="J118" s="3"/>
      <x:c r="K118" s="3"/>
      <x:c r="L118" s="3"/>
      <x:c r="M118" s="3"/>
      <x:c r="N118" s="1"/>
      <x:c r="O118" s="1"/>
    </x:row>
    <x:row r="119" ht="21" customHeight="1">
      <x:c r="A119" s="1"/>
      <x:c r="B119" s="1"/>
      <x:c r="C119" s="1"/>
      <x:c r="D119" s="1"/>
      <x:c r="E119" s="1"/>
      <x:c r="F119" s="3"/>
      <x:c r="G119" s="3"/>
      <x:c r="H119" s="3"/>
      <x:c r="I119" s="3"/>
      <x:c r="J119" s="3"/>
      <x:c r="K119" s="3"/>
      <x:c r="L119" s="3"/>
      <x:c r="M119" s="3"/>
      <x:c r="N119" s="1"/>
      <x:c r="O119" s="1"/>
    </x:row>
    <x:row r="120" ht="21" customHeight="1">
      <x:c r="A120" s="1"/>
      <x:c r="B120" s="1"/>
      <x:c r="C120" s="1"/>
      <x:c r="D120" s="1"/>
      <x:c r="E120" s="1"/>
      <x:c r="F120" s="3"/>
      <x:c r="G120" s="3"/>
      <x:c r="H120" s="3"/>
      <x:c r="I120" s="3"/>
      <x:c r="J120" s="3"/>
      <x:c r="K120" s="3"/>
      <x:c r="L120" s="3"/>
      <x:c r="M120" s="3"/>
      <x:c r="N120" s="1"/>
      <x:c r="O120" s="1"/>
    </x:row>
    <x:row r="121" ht="21" customHeight="1">
      <x:c r="A121" s="1"/>
      <x:c r="B121" s="1"/>
      <x:c r="C121" s="1"/>
      <x:c r="D121" s="1"/>
      <x:c r="E121" s="1"/>
      <x:c r="F121" s="3"/>
      <x:c r="G121" s="3"/>
      <x:c r="H121" s="3"/>
      <x:c r="I121" s="3"/>
      <x:c r="J121" s="3"/>
      <x:c r="K121" s="3"/>
      <x:c r="L121" s="3"/>
      <x:c r="M121" s="3"/>
      <x:c r="N121" s="1"/>
      <x:c r="O121" s="1"/>
    </x:row>
    <x:row r="122" ht="21" customHeight="1">
      <x:c r="A122" s="1"/>
      <x:c r="B122" s="1"/>
      <x:c r="C122" s="1"/>
      <x:c r="D122" s="1"/>
      <x:c r="E122" s="1"/>
      <x:c r="F122" s="3"/>
      <x:c r="G122" s="3"/>
      <x:c r="H122" s="3"/>
      <x:c r="I122" s="3"/>
      <x:c r="J122" s="3"/>
      <x:c r="K122" s="3"/>
      <x:c r="L122" s="3"/>
      <x:c r="M122" s="3"/>
      <x:c r="N122" s="1"/>
      <x:c r="O122" s="1"/>
    </x:row>
    <x:row r="123" ht="21" customHeight="1">
      <x:c r="A123" s="1"/>
      <x:c r="B123" s="1"/>
      <x:c r="C123" s="1"/>
      <x:c r="D123" s="1"/>
      <x:c r="E123" s="1"/>
      <x:c r="F123" s="3"/>
      <x:c r="G123" s="3"/>
      <x:c r="H123" s="3"/>
      <x:c r="I123" s="3"/>
      <x:c r="J123" s="3"/>
      <x:c r="K123" s="3"/>
      <x:c r="L123" s="3"/>
      <x:c r="M123" s="3"/>
      <x:c r="N123" s="1"/>
      <x:c r="O123" s="1"/>
    </x:row>
    <x:row r="124" ht="21" customHeight="1">
      <x:c r="A124" s="1"/>
      <x:c r="B124" s="1"/>
      <x:c r="C124" s="1"/>
      <x:c r="D124" s="1"/>
      <x:c r="E124" s="1"/>
      <x:c r="F124" s="3"/>
      <x:c r="G124" s="3"/>
      <x:c r="H124" s="3"/>
      <x:c r="I124" s="3"/>
      <x:c r="J124" s="3"/>
      <x:c r="K124" s="3"/>
      <x:c r="L124" s="3"/>
      <x:c r="M124" s="3"/>
      <x:c r="N124" s="1"/>
      <x:c r="O124" s="1"/>
    </x:row>
    <x:row r="125" ht="21" customHeight="1">
      <x:c r="A125" s="1"/>
      <x:c r="B125" s="1"/>
      <x:c r="C125" s="1"/>
      <x:c r="D125" s="1"/>
      <x:c r="E125" s="1"/>
      <x:c r="F125" s="3"/>
      <x:c r="G125" s="3"/>
      <x:c r="H125" s="3"/>
      <x:c r="I125" s="3"/>
      <x:c r="J125" s="3"/>
      <x:c r="K125" s="3"/>
      <x:c r="L125" s="3"/>
      <x:c r="M125" s="3"/>
      <x:c r="N125" s="1"/>
      <x:c r="O125" s="1"/>
    </x:row>
    <x:row r="126" ht="21" customHeight="1">
      <x:c r="A126" s="1"/>
      <x:c r="B126" s="1"/>
      <x:c r="C126" s="1"/>
      <x:c r="D126" s="1"/>
      <x:c r="E126" s="1"/>
      <x:c r="F126" s="3"/>
      <x:c r="G126" s="3"/>
      <x:c r="H126" s="3"/>
      <x:c r="I126" s="3"/>
      <x:c r="J126" s="3"/>
      <x:c r="K126" s="3"/>
      <x:c r="L126" s="3"/>
      <x:c r="M126" s="3"/>
      <x:c r="N126" s="1"/>
      <x:c r="O126" s="1"/>
    </x:row>
    <x:row r="127" ht="21" customHeight="1">
      <x:c r="A127" s="1"/>
      <x:c r="B127" s="1"/>
      <x:c r="C127" s="1"/>
      <x:c r="D127" s="1"/>
      <x:c r="E127" s="1"/>
      <x:c r="F127" s="3"/>
      <x:c r="G127" s="3"/>
      <x:c r="H127" s="3"/>
      <x:c r="I127" s="3"/>
      <x:c r="J127" s="3"/>
      <x:c r="K127" s="3"/>
      <x:c r="L127" s="3"/>
      <x:c r="M127" s="3"/>
      <x:c r="N127" s="1"/>
      <x:c r="O127" s="1"/>
    </x:row>
    <x:row r="128" ht="21" customHeight="1">
      <x:c r="A128" s="1"/>
      <x:c r="B128" s="1"/>
      <x:c r="C128" s="1"/>
      <x:c r="D128" s="1"/>
      <x:c r="E128" s="1"/>
      <x:c r="F128" s="3"/>
      <x:c r="G128" s="3"/>
      <x:c r="H128" s="3"/>
      <x:c r="I128" s="3"/>
      <x:c r="J128" s="3"/>
      <x:c r="K128" s="3"/>
      <x:c r="L128" s="3"/>
      <x:c r="M128" s="3"/>
      <x:c r="N128" s="1"/>
      <x:c r="O128" s="1"/>
    </x:row>
    <x:row r="129" ht="21" customHeight="1">
      <x:c r="A129" s="1"/>
      <x:c r="B129" s="1"/>
      <x:c r="C129" s="1"/>
      <x:c r="D129" s="1"/>
      <x:c r="E129" s="1"/>
      <x:c r="F129" s="3"/>
      <x:c r="G129" s="3"/>
      <x:c r="H129" s="3"/>
      <x:c r="I129" s="3"/>
      <x:c r="J129" s="3"/>
      <x:c r="K129" s="3"/>
      <x:c r="L129" s="3"/>
      <x:c r="M129" s="3"/>
      <x:c r="N129" s="1"/>
      <x:c r="O129" s="1"/>
    </x:row>
    <x:row r="130" ht="21" customHeight="1">
      <x:c r="A130" s="1"/>
      <x:c r="B130" s="1"/>
      <x:c r="C130" s="1"/>
      <x:c r="D130" s="1"/>
      <x:c r="E130" s="1"/>
      <x:c r="F130" s="3"/>
      <x:c r="G130" s="3"/>
      <x:c r="H130" s="3"/>
      <x:c r="I130" s="3"/>
      <x:c r="J130" s="3"/>
      <x:c r="K130" s="3"/>
      <x:c r="L130" s="3"/>
      <x:c r="M130" s="3"/>
      <x:c r="N130" s="1"/>
      <x:c r="O130" s="1"/>
    </x:row>
    <x:row r="131" ht="21" customHeight="1">
      <x:c r="A131" s="1"/>
      <x:c r="B131" s="1"/>
      <x:c r="C131" s="1"/>
      <x:c r="D131" s="1"/>
      <x:c r="E131" s="1"/>
      <x:c r="F131" s="3"/>
      <x:c r="G131" s="3"/>
      <x:c r="H131" s="3"/>
      <x:c r="I131" s="3"/>
      <x:c r="J131" s="3"/>
      <x:c r="K131" s="3"/>
      <x:c r="L131" s="3"/>
      <x:c r="M131" s="3"/>
      <x:c r="N131" s="1"/>
      <x:c r="O131" s="1"/>
    </x:row>
    <x:row r="132" ht="21" customHeight="1">
      <x:c r="A132" s="1"/>
      <x:c r="B132" s="1"/>
      <x:c r="C132" s="1"/>
      <x:c r="D132" s="1"/>
      <x:c r="E132" s="1"/>
      <x:c r="F132" s="3"/>
      <x:c r="G132" s="3"/>
      <x:c r="H132" s="3"/>
      <x:c r="I132" s="3"/>
      <x:c r="J132" s="3"/>
      <x:c r="K132" s="3"/>
      <x:c r="L132" s="3"/>
      <x:c r="M132" s="3"/>
      <x:c r="N132" s="1"/>
      <x:c r="O132" s="1"/>
    </x:row>
    <x:row r="133" ht="21" customHeight="1">
      <x:c r="A133" s="1"/>
      <x:c r="B133" s="1"/>
      <x:c r="C133" s="1"/>
      <x:c r="D133" s="1"/>
      <x:c r="E133" s="1"/>
      <x:c r="F133" s="3"/>
      <x:c r="G133" s="3"/>
      <x:c r="H133" s="3"/>
      <x:c r="I133" s="3"/>
      <x:c r="J133" s="3"/>
      <x:c r="K133" s="3"/>
      <x:c r="L133" s="3"/>
      <x:c r="M133" s="3"/>
      <x:c r="N133" s="1"/>
      <x:c r="O133" s="1"/>
    </x:row>
    <x:row r="134" ht="21" customHeight="1">
      <x:c r="A134" s="1"/>
      <x:c r="B134" s="1"/>
      <x:c r="C134" s="1"/>
      <x:c r="D134" s="1"/>
      <x:c r="E134" s="1"/>
      <x:c r="F134" s="3"/>
      <x:c r="G134" s="3"/>
      <x:c r="H134" s="3"/>
      <x:c r="I134" s="3"/>
      <x:c r="J134" s="3"/>
      <x:c r="K134" s="3"/>
      <x:c r="L134" s="3"/>
      <x:c r="M134" s="3"/>
      <x:c r="N134" s="1"/>
      <x:c r="O134" s="1"/>
    </x:row>
    <x:row r="135" ht="21" customHeight="1">
      <x:c r="A135" s="1"/>
      <x:c r="B135" s="1"/>
      <x:c r="C135" s="1"/>
      <x:c r="D135" s="1"/>
      <x:c r="E135" s="1"/>
      <x:c r="F135" s="3"/>
      <x:c r="G135" s="3"/>
      <x:c r="H135" s="3"/>
      <x:c r="I135" s="3"/>
      <x:c r="J135" s="3"/>
      <x:c r="K135" s="3"/>
      <x:c r="L135" s="3"/>
      <x:c r="M135" s="3"/>
      <x:c r="N135" s="1"/>
      <x:c r="O135" s="1"/>
    </x:row>
    <x:row r="136" ht="21" customHeight="1">
      <x:c r="A136" s="1"/>
      <x:c r="B136" s="1"/>
      <x:c r="C136" s="1"/>
      <x:c r="D136" s="1"/>
      <x:c r="E136" s="1"/>
      <x:c r="F136" s="3"/>
      <x:c r="G136" s="3"/>
      <x:c r="H136" s="3"/>
      <x:c r="I136" s="3"/>
      <x:c r="J136" s="3"/>
      <x:c r="K136" s="3"/>
      <x:c r="L136" s="3"/>
      <x:c r="M136" s="3"/>
      <x:c r="N136" s="1"/>
      <x:c r="O136" s="1"/>
    </x:row>
    <x:row r="137" ht="21" customHeight="1">
      <x:c r="A137" s="1"/>
      <x:c r="B137" s="1"/>
      <x:c r="C137" s="1"/>
      <x:c r="D137" s="1"/>
      <x:c r="E137" s="1"/>
      <x:c r="F137" s="3"/>
      <x:c r="G137" s="3"/>
      <x:c r="H137" s="3"/>
      <x:c r="I137" s="3"/>
      <x:c r="J137" s="3"/>
      <x:c r="K137" s="3"/>
      <x:c r="L137" s="3"/>
      <x:c r="M137" s="3"/>
      <x:c r="N137" s="1"/>
      <x:c r="O137" s="1"/>
    </x:row>
    <x:row r="138" ht="21" customHeight="1">
      <x:c r="A138" s="1"/>
      <x:c r="B138" s="1"/>
      <x:c r="C138" s="1"/>
      <x:c r="D138" s="1"/>
      <x:c r="E138" s="1"/>
      <x:c r="F138" s="3"/>
      <x:c r="G138" s="3"/>
      <x:c r="H138" s="3"/>
      <x:c r="I138" s="3"/>
      <x:c r="J138" s="3"/>
      <x:c r="K138" s="3"/>
      <x:c r="L138" s="3"/>
      <x:c r="M138" s="3"/>
      <x:c r="N138" s="1"/>
      <x:c r="O138" s="1"/>
    </x:row>
    <x:row r="139" ht="21" customHeight="1">
      <x:c r="A139" s="1"/>
      <x:c r="B139" s="1"/>
      <x:c r="C139" s="1"/>
      <x:c r="D139" s="1"/>
      <x:c r="E139" s="1"/>
      <x:c r="F139" s="3"/>
      <x:c r="G139" s="3"/>
      <x:c r="H139" s="3"/>
      <x:c r="I139" s="3"/>
      <x:c r="J139" s="3"/>
      <x:c r="K139" s="3"/>
      <x:c r="L139" s="3"/>
      <x:c r="M139" s="3"/>
      <x:c r="N139" s="1"/>
      <x:c r="O139" s="1"/>
    </x:row>
    <x:row r="140" ht="21" customHeight="1">
      <x:c r="A140" s="1"/>
      <x:c r="B140" s="1"/>
      <x:c r="C140" s="1"/>
      <x:c r="D140" s="1"/>
      <x:c r="E140" s="1"/>
      <x:c r="F140" s="3"/>
      <x:c r="G140" s="3"/>
      <x:c r="H140" s="3"/>
      <x:c r="I140" s="3"/>
      <x:c r="J140" s="3"/>
      <x:c r="K140" s="3"/>
      <x:c r="L140" s="3"/>
      <x:c r="M140" s="3"/>
      <x:c r="N140" s="1"/>
      <x:c r="O140" s="1"/>
    </x:row>
    <x:row r="141" ht="21" customHeight="1">
      <x:c r="A141" s="1"/>
      <x:c r="B141" s="1"/>
      <x:c r="C141" s="1"/>
      <x:c r="D141" s="1"/>
      <x:c r="E141" s="1"/>
      <x:c r="F141" s="3"/>
      <x:c r="G141" s="3"/>
      <x:c r="H141" s="3"/>
      <x:c r="I141" s="3"/>
      <x:c r="J141" s="3"/>
      <x:c r="K141" s="3"/>
      <x:c r="L141" s="3"/>
      <x:c r="M141" s="3"/>
      <x:c r="N141" s="1"/>
      <x:c r="O141" s="1"/>
    </x:row>
    <x:row r="142" ht="21" customHeight="1">
      <x:c r="A142" s="1"/>
      <x:c r="B142" s="1"/>
      <x:c r="C142" s="1"/>
      <x:c r="D142" s="1"/>
      <x:c r="E142" s="1"/>
      <x:c r="F142" s="3"/>
      <x:c r="G142" s="3"/>
      <x:c r="H142" s="3"/>
      <x:c r="I142" s="3"/>
      <x:c r="J142" s="3"/>
      <x:c r="K142" s="3"/>
      <x:c r="L142" s="3"/>
      <x:c r="M142" s="3"/>
      <x:c r="N142" s="1"/>
      <x:c r="O142" s="1"/>
    </x:row>
    <x:row r="143" ht="21" customHeight="1">
      <x:c r="A143" s="1"/>
      <x:c r="B143" s="1"/>
      <x:c r="C143" s="1"/>
      <x:c r="D143" s="1"/>
      <x:c r="E143" s="1"/>
      <x:c r="F143" s="3"/>
      <x:c r="G143" s="3"/>
      <x:c r="H143" s="3"/>
      <x:c r="I143" s="3"/>
      <x:c r="J143" s="3"/>
      <x:c r="K143" s="3"/>
      <x:c r="L143" s="3"/>
      <x:c r="M143" s="3"/>
      <x:c r="N143" s="1"/>
      <x:c r="O143" s="1"/>
    </x:row>
    <x:row r="144" ht="21" customHeight="1">
      <x:c r="A144" s="1"/>
      <x:c r="B144" s="1"/>
      <x:c r="C144" s="1"/>
      <x:c r="D144" s="1"/>
      <x:c r="E144" s="1"/>
      <x:c r="F144" s="3"/>
      <x:c r="G144" s="3"/>
      <x:c r="H144" s="3"/>
      <x:c r="I144" s="3"/>
      <x:c r="J144" s="3"/>
      <x:c r="K144" s="3"/>
      <x:c r="L144" s="3"/>
      <x:c r="M144" s="3"/>
      <x:c r="N144" s="1"/>
      <x:c r="O144" s="1"/>
    </x:row>
    <x:row r="145" ht="21" customHeight="1">
      <x:c r="A145" s="1"/>
      <x:c r="B145" s="1"/>
      <x:c r="C145" s="1"/>
      <x:c r="D145" s="1"/>
      <x:c r="E145" s="1"/>
      <x:c r="F145" s="3"/>
      <x:c r="G145" s="3"/>
      <x:c r="H145" s="3"/>
      <x:c r="I145" s="3"/>
      <x:c r="J145" s="3"/>
      <x:c r="K145" s="3"/>
      <x:c r="L145" s="3"/>
      <x:c r="M145" s="3"/>
      <x:c r="N145" s="1"/>
      <x:c r="O145" s="1"/>
    </x:row>
    <x:row r="146" ht="21" customHeight="1">
      <x:c r="A146" s="1"/>
      <x:c r="B146" s="1"/>
      <x:c r="C146" s="1"/>
      <x:c r="D146" s="1"/>
      <x:c r="E146" s="1"/>
      <x:c r="F146" s="3"/>
      <x:c r="G146" s="3"/>
      <x:c r="H146" s="3"/>
      <x:c r="I146" s="3"/>
      <x:c r="J146" s="3"/>
      <x:c r="K146" s="3"/>
      <x:c r="L146" s="3"/>
      <x:c r="M146" s="3"/>
      <x:c r="N146" s="1"/>
      <x:c r="O146" s="1"/>
    </x:row>
    <x:row r="147" ht="21" customHeight="1">
      <x:c r="A147" s="1"/>
      <x:c r="B147" s="1"/>
      <x:c r="C147" s="1"/>
      <x:c r="D147" s="1"/>
      <x:c r="E147" s="1"/>
      <x:c r="F147" s="3"/>
      <x:c r="G147" s="3"/>
      <x:c r="H147" s="3"/>
      <x:c r="I147" s="3"/>
      <x:c r="J147" s="3"/>
      <x:c r="K147" s="3"/>
      <x:c r="L147" s="3"/>
      <x:c r="M147" s="3"/>
      <x:c r="N147" s="1"/>
      <x:c r="O147" s="1"/>
    </x:row>
    <x:row r="148" ht="21" customHeight="1">
      <x:c r="A148" s="1"/>
      <x:c r="B148" s="1"/>
      <x:c r="C148" s="1"/>
      <x:c r="D148" s="1"/>
      <x:c r="E148" s="1"/>
      <x:c r="F148" s="3"/>
      <x:c r="G148" s="3"/>
      <x:c r="H148" s="3"/>
      <x:c r="I148" s="3"/>
      <x:c r="J148" s="3"/>
      <x:c r="K148" s="3"/>
      <x:c r="L148" s="3"/>
      <x:c r="M148" s="3"/>
      <x:c r="N148" s="1"/>
      <x:c r="O148" s="1"/>
    </x:row>
    <x:row r="149" ht="21" customHeight="1">
      <x:c r="A149" s="1"/>
      <x:c r="B149" s="1"/>
      <x:c r="C149" s="1"/>
      <x:c r="D149" s="1"/>
      <x:c r="E149" s="1"/>
      <x:c r="F149" s="3"/>
      <x:c r="G149" s="3"/>
      <x:c r="H149" s="3"/>
      <x:c r="I149" s="3"/>
      <x:c r="J149" s="3"/>
      <x:c r="K149" s="3"/>
      <x:c r="L149" s="3"/>
      <x:c r="M149" s="3"/>
      <x:c r="N149" s="1"/>
      <x:c r="O149" s="1"/>
    </x:row>
    <x:row r="150" ht="21" customHeight="1">
      <x:c r="A150" s="1"/>
      <x:c r="B150" s="1"/>
      <x:c r="C150" s="1"/>
      <x:c r="D150" s="1"/>
      <x:c r="E150" s="1"/>
      <x:c r="F150" s="3"/>
      <x:c r="G150" s="3"/>
      <x:c r="H150" s="3"/>
      <x:c r="I150" s="3"/>
      <x:c r="J150" s="3"/>
      <x:c r="K150" s="3"/>
      <x:c r="L150" s="3"/>
      <x:c r="M150" s="3"/>
      <x:c r="N150" s="1"/>
      <x:c r="O150" s="1"/>
    </x:row>
    <x:row r="151" ht="21" customHeight="1">
      <x:c r="A151" s="1"/>
      <x:c r="B151" s="1"/>
      <x:c r="C151" s="1"/>
      <x:c r="D151" s="1"/>
      <x:c r="E151" s="1"/>
      <x:c r="F151" s="3"/>
      <x:c r="G151" s="3"/>
      <x:c r="H151" s="3"/>
      <x:c r="I151" s="3"/>
      <x:c r="J151" s="3"/>
      <x:c r="K151" s="3"/>
      <x:c r="L151" s="3"/>
      <x:c r="M151" s="3"/>
      <x:c r="N151" s="1"/>
      <x:c r="O151" s="1"/>
    </x:row>
    <x:row r="152" ht="21" customHeight="1">
      <x:c r="A152" s="1"/>
      <x:c r="B152" s="1"/>
      <x:c r="C152" s="1"/>
      <x:c r="D152" s="1"/>
      <x:c r="E152" s="1"/>
      <x:c r="F152" s="3"/>
      <x:c r="G152" s="3"/>
      <x:c r="H152" s="3"/>
      <x:c r="I152" s="3"/>
      <x:c r="J152" s="3"/>
      <x:c r="K152" s="3"/>
      <x:c r="L152" s="3"/>
      <x:c r="M152" s="3"/>
      <x:c r="N152" s="1"/>
      <x:c r="O152" s="1"/>
    </x:row>
    <x:row r="153" ht="21" customHeight="1">
      <x:c r="A153" s="1"/>
      <x:c r="B153" s="1"/>
      <x:c r="C153" s="1"/>
      <x:c r="D153" s="1"/>
      <x:c r="E153" s="1"/>
      <x:c r="F153" s="3"/>
      <x:c r="G153" s="3"/>
      <x:c r="H153" s="3"/>
      <x:c r="I153" s="3"/>
      <x:c r="J153" s="3"/>
      <x:c r="K153" s="3"/>
      <x:c r="L153" s="3"/>
      <x:c r="M153" s="3"/>
      <x:c r="N153" s="1"/>
      <x:c r="O153" s="1"/>
    </x:row>
    <x:row r="154" ht="21" customHeight="1">
      <x:c r="A154" s="1"/>
      <x:c r="B154" s="1"/>
      <x:c r="C154" s="1"/>
      <x:c r="D154" s="1"/>
      <x:c r="E154" s="1"/>
      <x:c r="F154" s="3"/>
      <x:c r="G154" s="3"/>
      <x:c r="H154" s="3"/>
      <x:c r="I154" s="3"/>
      <x:c r="J154" s="3"/>
      <x:c r="K154" s="3"/>
      <x:c r="L154" s="3"/>
      <x:c r="M154" s="3"/>
      <x:c r="N154" s="1"/>
      <x:c r="O154" s="1"/>
    </x:row>
    <x:row r="155" ht="21" customHeight="1">
      <x:c r="A155" s="1"/>
      <x:c r="B155" s="1"/>
      <x:c r="C155" s="1"/>
      <x:c r="D155" s="1"/>
      <x:c r="E155" s="1"/>
      <x:c r="F155" s="3"/>
      <x:c r="G155" s="3"/>
      <x:c r="H155" s="3"/>
      <x:c r="I155" s="3"/>
      <x:c r="J155" s="3"/>
      <x:c r="K155" s="3"/>
      <x:c r="L155" s="3"/>
      <x:c r="M155" s="3"/>
      <x:c r="N155" s="1"/>
      <x:c r="O155" s="1"/>
    </x:row>
    <x:row r="156" ht="21" customHeight="1">
      <x:c r="A156" s="1"/>
      <x:c r="B156" s="1"/>
      <x:c r="C156" s="1"/>
      <x:c r="D156" s="1"/>
      <x:c r="E156" s="1"/>
      <x:c r="F156" s="3"/>
      <x:c r="G156" s="3"/>
      <x:c r="H156" s="3"/>
      <x:c r="I156" s="3"/>
      <x:c r="J156" s="3"/>
      <x:c r="K156" s="3"/>
      <x:c r="L156" s="3"/>
      <x:c r="M156" s="3"/>
      <x:c r="N156" s="1"/>
      <x:c r="O156" s="1"/>
    </x:row>
    <x:row r="157" ht="21" customHeight="1">
      <x:c r="A157" s="1"/>
      <x:c r="B157" s="1"/>
      <x:c r="C157" s="1"/>
      <x:c r="D157" s="1"/>
      <x:c r="E157" s="1"/>
      <x:c r="F157" s="3"/>
      <x:c r="G157" s="3"/>
      <x:c r="H157" s="3"/>
      <x:c r="I157" s="3"/>
      <x:c r="J157" s="3"/>
      <x:c r="K157" s="3"/>
      <x:c r="L157" s="3"/>
      <x:c r="M157" s="3"/>
      <x:c r="N157" s="1"/>
      <x:c r="O157" s="1"/>
    </x:row>
    <x:row r="158" ht="21" customHeight="1">
      <x:c r="A158" s="1"/>
      <x:c r="B158" s="1"/>
      <x:c r="C158" s="1"/>
      <x:c r="D158" s="1"/>
      <x:c r="E158" s="1"/>
      <x:c r="F158" s="3"/>
      <x:c r="G158" s="3"/>
      <x:c r="H158" s="3"/>
      <x:c r="I158" s="3"/>
      <x:c r="J158" s="3"/>
      <x:c r="K158" s="3"/>
      <x:c r="L158" s="3"/>
      <x:c r="M158" s="3"/>
      <x:c r="N158" s="1"/>
      <x:c r="O158" s="1"/>
    </x:row>
    <x:row r="159" ht="21" customHeight="1">
      <x:c r="A159" s="1"/>
      <x:c r="B159" s="1"/>
      <x:c r="C159" s="1"/>
      <x:c r="D159" s="1"/>
      <x:c r="E159" s="1"/>
      <x:c r="F159" s="3"/>
      <x:c r="G159" s="3"/>
      <x:c r="H159" s="3"/>
      <x:c r="I159" s="3"/>
      <x:c r="J159" s="3"/>
      <x:c r="K159" s="3"/>
      <x:c r="L159" s="3"/>
      <x:c r="M159" s="3"/>
      <x:c r="N159" s="1"/>
      <x:c r="O159" s="1"/>
    </x:row>
    <x:row r="160" ht="21" customHeight="1">
      <x:c r="A160" s="1"/>
      <x:c r="B160" s="1"/>
      <x:c r="C160" s="1"/>
      <x:c r="D160" s="1"/>
      <x:c r="E160" s="1"/>
      <x:c r="F160" s="3"/>
      <x:c r="G160" s="3"/>
      <x:c r="H160" s="3"/>
      <x:c r="I160" s="3"/>
      <x:c r="J160" s="3"/>
      <x:c r="K160" s="3"/>
      <x:c r="L160" s="3"/>
      <x:c r="M160" s="3"/>
      <x:c r="N160" s="1"/>
      <x:c r="O160" s="1"/>
    </x:row>
    <x:row r="161" ht="21" customHeight="1">
      <x:c r="A161" s="1"/>
      <x:c r="B161" s="1"/>
      <x:c r="C161" s="1"/>
      <x:c r="D161" s="1"/>
      <x:c r="E161" s="1"/>
      <x:c r="F161" s="3"/>
      <x:c r="G161" s="3"/>
      <x:c r="H161" s="3"/>
      <x:c r="I161" s="3"/>
      <x:c r="J161" s="3"/>
      <x:c r="K161" s="3"/>
      <x:c r="L161" s="3"/>
      <x:c r="M161" s="3"/>
      <x:c r="N161" s="1"/>
      <x:c r="O161" s="1"/>
    </x:row>
    <x:row r="162" ht="21" customHeight="1">
      <x:c r="A162" s="1"/>
      <x:c r="B162" s="1"/>
      <x:c r="C162" s="1"/>
      <x:c r="D162" s="1"/>
      <x:c r="E162" s="1"/>
      <x:c r="F162" s="3"/>
      <x:c r="G162" s="3"/>
      <x:c r="H162" s="3"/>
      <x:c r="I162" s="3"/>
      <x:c r="J162" s="3"/>
      <x:c r="K162" s="3"/>
      <x:c r="L162" s="3"/>
      <x:c r="M162" s="3"/>
      <x:c r="N162" s="1"/>
      <x:c r="O162" s="1"/>
    </x:row>
    <x:row r="163" ht="21" customHeight="1">
      <x:c r="A163" s="1"/>
      <x:c r="B163" s="1"/>
      <x:c r="C163" s="1"/>
      <x:c r="D163" s="1"/>
      <x:c r="E163" s="1"/>
      <x:c r="F163" s="3"/>
      <x:c r="G163" s="3"/>
      <x:c r="H163" s="3"/>
      <x:c r="I163" s="3"/>
      <x:c r="J163" s="3"/>
      <x:c r="K163" s="3"/>
      <x:c r="L163" s="3"/>
      <x:c r="M163" s="3"/>
      <x:c r="N163" s="1"/>
      <x:c r="O163" s="1"/>
    </x:row>
    <x:row r="164" ht="21" customHeight="1">
      <x:c r="A164" s="1"/>
      <x:c r="B164" s="1"/>
      <x:c r="C164" s="1"/>
      <x:c r="D164" s="1"/>
      <x:c r="E164" s="1"/>
      <x:c r="F164" s="3"/>
      <x:c r="G164" s="3"/>
      <x:c r="H164" s="3"/>
      <x:c r="I164" s="3"/>
      <x:c r="J164" s="3"/>
      <x:c r="K164" s="3"/>
      <x:c r="L164" s="3"/>
      <x:c r="M164" s="3"/>
      <x:c r="N164" s="1"/>
      <x:c r="O164" s="1"/>
    </x:row>
    <x:row r="165" ht="21" customHeight="1">
      <x:c r="A165" s="1"/>
      <x:c r="B165" s="1"/>
      <x:c r="C165" s="1"/>
      <x:c r="D165" s="1"/>
      <x:c r="E165" s="1"/>
      <x:c r="F165" s="3"/>
      <x:c r="G165" s="3"/>
      <x:c r="H165" s="3"/>
      <x:c r="I165" s="3"/>
      <x:c r="J165" s="3"/>
      <x:c r="K165" s="3"/>
      <x:c r="L165" s="3"/>
      <x:c r="M165" s="3"/>
      <x:c r="N165" s="1"/>
      <x:c r="O165" s="1"/>
    </x:row>
    <x:row r="166" ht="21" customHeight="1">
      <x:c r="A166" s="1"/>
      <x:c r="B166" s="1"/>
      <x:c r="C166" s="1"/>
      <x:c r="D166" s="1"/>
      <x:c r="E166" s="1"/>
      <x:c r="F166" s="3"/>
      <x:c r="G166" s="3"/>
      <x:c r="H166" s="3"/>
      <x:c r="I166" s="3"/>
      <x:c r="J166" s="3"/>
      <x:c r="K166" s="3"/>
      <x:c r="L166" s="3"/>
      <x:c r="M166" s="3"/>
      <x:c r="N166" s="1"/>
      <x:c r="O166" s="1"/>
    </x:row>
    <x:row r="167" ht="21" customHeight="1">
      <x:c r="A167" s="1"/>
      <x:c r="B167" s="1"/>
      <x:c r="C167" s="1"/>
      <x:c r="D167" s="1"/>
      <x:c r="E167" s="1"/>
      <x:c r="F167" s="3"/>
      <x:c r="G167" s="3"/>
      <x:c r="H167" s="3"/>
      <x:c r="I167" s="3"/>
      <x:c r="J167" s="3"/>
      <x:c r="K167" s="3"/>
      <x:c r="L167" s="3"/>
      <x:c r="M167" s="3"/>
      <x:c r="N167" s="1"/>
      <x:c r="O167" s="1"/>
    </x:row>
    <x:row r="168" ht="21" customHeight="1">
      <x:c r="A168" s="1"/>
      <x:c r="B168" s="1"/>
      <x:c r="C168" s="1"/>
      <x:c r="D168" s="1"/>
      <x:c r="E168" s="1"/>
      <x:c r="F168" s="3"/>
      <x:c r="G168" s="3"/>
      <x:c r="H168" s="3"/>
      <x:c r="I168" s="3"/>
      <x:c r="J168" s="3"/>
      <x:c r="K168" s="3"/>
      <x:c r="L168" s="3"/>
      <x:c r="M168" s="3"/>
      <x:c r="N168" s="1"/>
      <x:c r="O168" s="1"/>
    </x:row>
    <x:row r="169" ht="21" customHeight="1">
      <x:c r="A169" s="1"/>
      <x:c r="B169" s="1"/>
      <x:c r="C169" s="1"/>
      <x:c r="D169" s="1"/>
      <x:c r="E169" s="1"/>
      <x:c r="F169" s="3"/>
      <x:c r="G169" s="3"/>
      <x:c r="H169" s="3"/>
      <x:c r="I169" s="3"/>
      <x:c r="J169" s="3"/>
      <x:c r="K169" s="3"/>
      <x:c r="L169" s="3"/>
      <x:c r="M169" s="3"/>
      <x:c r="N169" s="1"/>
      <x:c r="O169" s="1"/>
    </x:row>
    <x:row r="170" ht="21" customHeight="1">
      <x:c r="A170" s="1"/>
      <x:c r="B170" s="1"/>
      <x:c r="C170" s="1"/>
      <x:c r="D170" s="1"/>
      <x:c r="E170" s="1"/>
      <x:c r="F170" s="3"/>
      <x:c r="G170" s="3"/>
      <x:c r="H170" s="3"/>
      <x:c r="I170" s="3"/>
      <x:c r="J170" s="3"/>
      <x:c r="K170" s="3"/>
      <x:c r="L170" s="3"/>
      <x:c r="M170" s="3"/>
      <x:c r="N170" s="1"/>
      <x:c r="O170" s="1"/>
    </x:row>
    <x:row r="171" ht="21" customHeight="1">
      <x:c r="A171" s="1"/>
      <x:c r="B171" s="1"/>
      <x:c r="C171" s="1"/>
      <x:c r="D171" s="1"/>
      <x:c r="E171" s="1"/>
      <x:c r="F171" s="3"/>
      <x:c r="G171" s="3"/>
      <x:c r="H171" s="3"/>
      <x:c r="I171" s="3"/>
      <x:c r="J171" s="3"/>
      <x:c r="K171" s="3"/>
      <x:c r="L171" s="3"/>
      <x:c r="M171" s="3"/>
      <x:c r="N171" s="1"/>
      <x:c r="O171" s="1"/>
    </x:row>
    <x:row r="172" ht="21" customHeight="1">
      <x:c r="A172" s="1"/>
      <x:c r="B172" s="1"/>
      <x:c r="C172" s="1"/>
      <x:c r="D172" s="1"/>
      <x:c r="E172" s="1"/>
      <x:c r="F172" s="3"/>
      <x:c r="G172" s="3"/>
      <x:c r="H172" s="3"/>
      <x:c r="I172" s="3"/>
      <x:c r="J172" s="3"/>
      <x:c r="K172" s="3"/>
      <x:c r="L172" s="3"/>
      <x:c r="M172" s="3"/>
      <x:c r="N172" s="1"/>
      <x:c r="O172" s="1"/>
    </x:row>
    <x:row r="173" ht="21" customHeight="1">
      <x:c r="A173" s="1"/>
      <x:c r="B173" s="1"/>
      <x:c r="C173" s="1"/>
      <x:c r="D173" s="1"/>
      <x:c r="E173" s="1"/>
      <x:c r="F173" s="3"/>
      <x:c r="G173" s="3"/>
      <x:c r="H173" s="3"/>
      <x:c r="I173" s="3"/>
      <x:c r="J173" s="3"/>
      <x:c r="K173" s="3"/>
      <x:c r="L173" s="3"/>
      <x:c r="M173" s="3"/>
      <x:c r="N173" s="1"/>
      <x:c r="O173" s="1"/>
    </x:row>
    <x:row r="174" ht="21" customHeight="1">
      <x:c r="A174" s="1"/>
      <x:c r="B174" s="1"/>
      <x:c r="C174" s="1"/>
      <x:c r="D174" s="1"/>
      <x:c r="E174" s="1"/>
      <x:c r="F174" s="3"/>
      <x:c r="G174" s="3"/>
      <x:c r="H174" s="3"/>
      <x:c r="I174" s="3"/>
      <x:c r="J174" s="3"/>
      <x:c r="K174" s="3"/>
      <x:c r="L174" s="3"/>
      <x:c r="M174" s="3"/>
      <x:c r="N174" s="1"/>
      <x:c r="O174" s="1"/>
    </x:row>
    <x:row r="175" ht="21" customHeight="1">
      <x:c r="A175" s="1"/>
      <x:c r="B175" s="1"/>
      <x:c r="C175" s="1"/>
      <x:c r="D175" s="1"/>
      <x:c r="E175" s="1"/>
      <x:c r="F175" s="3"/>
      <x:c r="G175" s="3"/>
      <x:c r="H175" s="3"/>
      <x:c r="I175" s="3"/>
      <x:c r="J175" s="3"/>
      <x:c r="K175" s="3"/>
      <x:c r="L175" s="3"/>
      <x:c r="M175" s="3"/>
      <x:c r="N175" s="1"/>
      <x:c r="O175" s="1"/>
    </x:row>
    <x:row r="176" ht="21" customHeight="1">
      <x:c r="A176" s="1"/>
      <x:c r="B176" s="1"/>
      <x:c r="C176" s="1"/>
      <x:c r="D176" s="1"/>
      <x:c r="E176" s="1"/>
      <x:c r="F176" s="3"/>
      <x:c r="G176" s="3"/>
      <x:c r="H176" s="3"/>
      <x:c r="I176" s="3"/>
      <x:c r="J176" s="3"/>
      <x:c r="K176" s="3"/>
      <x:c r="L176" s="3"/>
      <x:c r="M176" s="3"/>
      <x:c r="N176" s="1"/>
      <x:c r="O176" s="1"/>
    </x:row>
    <x:row r="177" ht="21" customHeight="1">
      <x:c r="A177" s="1"/>
      <x:c r="B177" s="1"/>
      <x:c r="C177" s="1"/>
      <x:c r="D177" s="1"/>
      <x:c r="E177" s="1"/>
      <x:c r="F177" s="3"/>
      <x:c r="G177" s="3"/>
      <x:c r="H177" s="3"/>
      <x:c r="I177" s="3"/>
      <x:c r="J177" s="3"/>
      <x:c r="K177" s="3"/>
      <x:c r="L177" s="3"/>
      <x:c r="M177" s="3"/>
      <x:c r="N177" s="1"/>
      <x:c r="O177" s="1"/>
    </x:row>
    <x:row r="178" ht="21" customHeight="1">
      <x:c r="A178" s="1"/>
      <x:c r="B178" s="1"/>
      <x:c r="C178" s="1"/>
      <x:c r="D178" s="1"/>
      <x:c r="E178" s="1"/>
      <x:c r="F178" s="3"/>
      <x:c r="G178" s="3"/>
      <x:c r="H178" s="3"/>
      <x:c r="I178" s="3"/>
      <x:c r="J178" s="3"/>
      <x:c r="K178" s="3"/>
      <x:c r="L178" s="3"/>
      <x:c r="M178" s="3"/>
      <x:c r="N178" s="1"/>
      <x:c r="O178" s="1"/>
    </x:row>
    <x:row r="179" ht="21" customHeight="1">
      <x:c r="A179" s="1"/>
      <x:c r="B179" s="1"/>
      <x:c r="C179" s="1"/>
      <x:c r="D179" s="1"/>
      <x:c r="E179" s="1"/>
      <x:c r="F179" s="3"/>
      <x:c r="G179" s="3"/>
      <x:c r="H179" s="3"/>
      <x:c r="I179" s="3"/>
      <x:c r="J179" s="3"/>
      <x:c r="K179" s="3"/>
      <x:c r="L179" s="3"/>
      <x:c r="M179" s="3"/>
      <x:c r="N179" s="1"/>
      <x:c r="O179" s="1"/>
    </x:row>
    <x:row r="180" ht="21" customHeight="1">
      <x:c r="A180" s="1"/>
      <x:c r="B180" s="1"/>
      <x:c r="C180" s="1"/>
      <x:c r="D180" s="1"/>
      <x:c r="E180" s="1"/>
      <x:c r="F180" s="3"/>
      <x:c r="G180" s="3"/>
      <x:c r="H180" s="3"/>
      <x:c r="I180" s="3"/>
      <x:c r="J180" s="3"/>
      <x:c r="K180" s="3"/>
      <x:c r="L180" s="3"/>
      <x:c r="M180" s="3"/>
      <x:c r="N180" s="1"/>
      <x:c r="O180" s="1"/>
    </x:row>
    <x:row r="181" ht="21" customHeight="1">
      <x:c r="A181" s="1"/>
      <x:c r="B181" s="1"/>
      <x:c r="C181" s="1"/>
      <x:c r="D181" s="1"/>
      <x:c r="E181" s="1"/>
      <x:c r="F181" s="3"/>
      <x:c r="G181" s="3"/>
      <x:c r="H181" s="3"/>
      <x:c r="I181" s="3"/>
      <x:c r="J181" s="3"/>
      <x:c r="K181" s="3"/>
      <x:c r="L181" s="3"/>
      <x:c r="M181" s="3"/>
      <x:c r="N181" s="1"/>
      <x:c r="O181" s="1"/>
    </x:row>
    <x:row r="182" ht="21" customHeight="1">
      <x:c r="A182" s="1"/>
      <x:c r="B182" s="1"/>
      <x:c r="C182" s="1"/>
      <x:c r="D182" s="1"/>
      <x:c r="E182" s="1"/>
      <x:c r="F182" s="3"/>
      <x:c r="G182" s="3"/>
      <x:c r="H182" s="3"/>
      <x:c r="I182" s="3"/>
      <x:c r="J182" s="3"/>
      <x:c r="K182" s="3"/>
      <x:c r="L182" s="3"/>
      <x:c r="M182" s="3"/>
      <x:c r="N182" s="1"/>
      <x:c r="O182" s="1"/>
    </x:row>
    <x:row r="183" ht="21" customHeight="1">
      <x:c r="A183" s="1"/>
      <x:c r="B183" s="1"/>
      <x:c r="C183" s="1"/>
      <x:c r="D183" s="1"/>
      <x:c r="E183" s="1"/>
      <x:c r="F183" s="3"/>
      <x:c r="G183" s="3"/>
      <x:c r="H183" s="3"/>
      <x:c r="I183" s="3"/>
      <x:c r="J183" s="3"/>
      <x:c r="K183" s="3"/>
      <x:c r="L183" s="3"/>
      <x:c r="M183" s="3"/>
      <x:c r="N183" s="1"/>
      <x:c r="O183" s="1"/>
    </x:row>
    <x:row r="184" ht="21" customHeight="1">
      <x:c r="A184" s="1"/>
      <x:c r="B184" s="1"/>
      <x:c r="C184" s="1"/>
      <x:c r="D184" s="1"/>
      <x:c r="E184" s="1"/>
      <x:c r="F184" s="3"/>
      <x:c r="G184" s="3"/>
      <x:c r="H184" s="3"/>
      <x:c r="I184" s="3"/>
      <x:c r="J184" s="3"/>
      <x:c r="K184" s="3"/>
      <x:c r="L184" s="3"/>
      <x:c r="M184" s="3"/>
      <x:c r="N184" s="1"/>
      <x:c r="O184" s="1"/>
    </x:row>
    <x:row r="185" ht="21" customHeight="1">
      <x:c r="A185" s="1"/>
      <x:c r="B185" s="1"/>
      <x:c r="C185" s="1"/>
      <x:c r="D185" s="1"/>
      <x:c r="E185" s="1"/>
      <x:c r="F185" s="3"/>
      <x:c r="G185" s="3"/>
      <x:c r="H185" s="3"/>
      <x:c r="I185" s="3"/>
      <x:c r="J185" s="3"/>
      <x:c r="K185" s="3"/>
      <x:c r="L185" s="3"/>
      <x:c r="M185" s="3"/>
      <x:c r="N185" s="1"/>
      <x:c r="O185" s="1"/>
    </x:row>
    <x:row r="186" ht="21" customHeight="1">
      <x:c r="A186" s="1"/>
      <x:c r="B186" s="1"/>
      <x:c r="C186" s="1"/>
      <x:c r="D186" s="1"/>
      <x:c r="E186" s="1"/>
      <x:c r="F186" s="3"/>
      <x:c r="G186" s="3"/>
      <x:c r="H186" s="3"/>
      <x:c r="I186" s="3"/>
      <x:c r="J186" s="3"/>
      <x:c r="K186" s="3"/>
      <x:c r="L186" s="3"/>
      <x:c r="M186" s="3"/>
      <x:c r="N186" s="1"/>
      <x:c r="O186" s="1"/>
    </x:row>
    <x:row r="187" ht="21" customHeight="1">
      <x:c r="A187" s="1"/>
      <x:c r="B187" s="1"/>
      <x:c r="C187" s="1"/>
      <x:c r="D187" s="1"/>
      <x:c r="E187" s="1"/>
      <x:c r="F187" s="3"/>
      <x:c r="G187" s="3"/>
      <x:c r="H187" s="3"/>
      <x:c r="I187" s="3"/>
      <x:c r="J187" s="3"/>
      <x:c r="K187" s="3"/>
      <x:c r="L187" s="3"/>
      <x:c r="M187" s="3"/>
      <x:c r="N187" s="1"/>
      <x:c r="O187" s="1"/>
    </x:row>
    <x:row r="188" ht="21" customHeight="1">
      <x:c r="A188" s="1"/>
      <x:c r="B188" s="1"/>
      <x:c r="C188" s="1"/>
      <x:c r="D188" s="1"/>
      <x:c r="E188" s="1"/>
      <x:c r="F188" s="3"/>
      <x:c r="G188" s="3"/>
      <x:c r="H188" s="3"/>
      <x:c r="I188" s="3"/>
      <x:c r="J188" s="3"/>
      <x:c r="K188" s="3"/>
      <x:c r="L188" s="3"/>
      <x:c r="M188" s="3"/>
      <x:c r="N188" s="1"/>
      <x:c r="O188" s="1"/>
    </x:row>
    <x:row r="189" ht="21" customHeight="1">
      <x:c r="A189" s="1"/>
      <x:c r="B189" s="1"/>
      <x:c r="C189" s="1"/>
      <x:c r="D189" s="1"/>
      <x:c r="E189" s="1"/>
      <x:c r="F189" s="3"/>
      <x:c r="G189" s="3"/>
      <x:c r="H189" s="3"/>
      <x:c r="I189" s="3"/>
      <x:c r="J189" s="3"/>
      <x:c r="K189" s="3"/>
      <x:c r="L189" s="3"/>
      <x:c r="M189" s="3"/>
      <x:c r="N189" s="1"/>
      <x:c r="O189" s="1"/>
    </x:row>
    <x:row r="190" ht="21" customHeight="1">
      <x:c r="A190" s="1"/>
      <x:c r="B190" s="1"/>
      <x:c r="C190" s="1"/>
      <x:c r="D190" s="1"/>
      <x:c r="E190" s="1"/>
      <x:c r="F190" s="3"/>
      <x:c r="G190" s="3"/>
      <x:c r="H190" s="3"/>
      <x:c r="I190" s="3"/>
      <x:c r="J190" s="3"/>
      <x:c r="K190" s="3"/>
      <x:c r="L190" s="3"/>
      <x:c r="M190" s="3"/>
      <x:c r="N190" s="1"/>
      <x:c r="O190" s="1"/>
    </x:row>
    <x:row r="191" ht="21" customHeight="1">
      <x:c r="A191" s="1"/>
      <x:c r="B191" s="1"/>
      <x:c r="C191" s="1"/>
      <x:c r="D191" s="1"/>
      <x:c r="E191" s="1"/>
      <x:c r="F191" s="3"/>
      <x:c r="G191" s="3"/>
      <x:c r="H191" s="3"/>
      <x:c r="I191" s="3"/>
      <x:c r="J191" s="3"/>
      <x:c r="K191" s="3"/>
      <x:c r="L191" s="3"/>
      <x:c r="M191" s="3"/>
      <x:c r="N191" s="1"/>
      <x:c r="O191" s="1"/>
    </x:row>
    <x:row r="192" ht="21" customHeight="1">
      <x:c r="A192" s="1"/>
      <x:c r="B192" s="1"/>
      <x:c r="C192" s="1"/>
      <x:c r="D192" s="1"/>
      <x:c r="E192" s="1"/>
      <x:c r="F192" s="3"/>
      <x:c r="G192" s="3"/>
      <x:c r="H192" s="3"/>
      <x:c r="I192" s="3"/>
      <x:c r="J192" s="3"/>
      <x:c r="K192" s="3"/>
      <x:c r="L192" s="3"/>
      <x:c r="M192" s="3"/>
      <x:c r="N192" s="1"/>
      <x:c r="O192" s="1"/>
    </x:row>
    <x:row r="193" ht="21" customHeight="1">
      <x:c r="A193" s="1"/>
      <x:c r="B193" s="1"/>
      <x:c r="C193" s="1"/>
      <x:c r="D193" s="1"/>
      <x:c r="E193" s="1"/>
      <x:c r="F193" s="3"/>
      <x:c r="G193" s="3"/>
      <x:c r="H193" s="3"/>
      <x:c r="I193" s="3"/>
      <x:c r="J193" s="3"/>
      <x:c r="K193" s="3"/>
      <x:c r="L193" s="3"/>
      <x:c r="M193" s="3"/>
      <x:c r="N193" s="1"/>
      <x:c r="O193" s="1"/>
    </x:row>
    <x:row r="194" ht="21" customHeight="1">
      <x:c r="A194" s="1"/>
      <x:c r="B194" s="1"/>
      <x:c r="C194" s="1"/>
      <x:c r="D194" s="1"/>
      <x:c r="E194" s="1"/>
      <x:c r="F194" s="3"/>
      <x:c r="G194" s="3"/>
      <x:c r="H194" s="3"/>
      <x:c r="I194" s="3"/>
      <x:c r="J194" s="3"/>
      <x:c r="K194" s="3"/>
      <x:c r="L194" s="3"/>
      <x:c r="M194" s="3"/>
      <x:c r="N194" s="1"/>
      <x:c r="O194" s="1"/>
    </x:row>
    <x:row r="195" ht="21" customHeight="1">
      <x:c r="A195" s="1"/>
      <x:c r="B195" s="1"/>
      <x:c r="C195" s="1"/>
      <x:c r="D195" s="1"/>
      <x:c r="E195" s="1"/>
      <x:c r="F195" s="3"/>
      <x:c r="G195" s="3"/>
      <x:c r="H195" s="3"/>
      <x:c r="I195" s="3"/>
      <x:c r="J195" s="3"/>
      <x:c r="K195" s="3"/>
      <x:c r="L195" s="3"/>
      <x:c r="M195" s="3"/>
      <x:c r="N195" s="1"/>
      <x:c r="O195" s="1"/>
    </x:row>
    <x:row r="196" ht="21" customHeight="1">
      <x:c r="A196" s="1"/>
      <x:c r="B196" s="1"/>
      <x:c r="C196" s="1"/>
      <x:c r="D196" s="1"/>
      <x:c r="E196" s="1"/>
      <x:c r="F196" s="3"/>
      <x:c r="G196" s="3"/>
      <x:c r="H196" s="3"/>
      <x:c r="I196" s="3"/>
      <x:c r="J196" s="3"/>
      <x:c r="K196" s="3"/>
      <x:c r="L196" s="3"/>
      <x:c r="M196" s="3"/>
      <x:c r="N196" s="1"/>
      <x:c r="O196" s="1"/>
    </x:row>
    <x:row r="197" ht="21" customHeight="1">
      <x:c r="A197" s="1"/>
      <x:c r="B197" s="1"/>
      <x:c r="C197" s="1"/>
      <x:c r="D197" s="1"/>
      <x:c r="E197" s="1"/>
      <x:c r="F197" s="3"/>
      <x:c r="G197" s="3"/>
      <x:c r="H197" s="3"/>
      <x:c r="I197" s="3"/>
      <x:c r="J197" s="3"/>
      <x:c r="K197" s="3"/>
      <x:c r="L197" s="3"/>
      <x:c r="M197" s="3"/>
      <x:c r="N197" s="1"/>
      <x:c r="O197" s="1"/>
    </x:row>
    <x:row r="198" ht="21" customHeight="1">
      <x:c r="A198" s="1"/>
      <x:c r="B198" s="1"/>
      <x:c r="C198" s="1"/>
      <x:c r="D198" s="1"/>
      <x:c r="E198" s="1"/>
      <x:c r="F198" s="3"/>
      <x:c r="G198" s="3"/>
      <x:c r="H198" s="3"/>
      <x:c r="I198" s="3"/>
      <x:c r="J198" s="3"/>
      <x:c r="K198" s="3"/>
      <x:c r="L198" s="3"/>
      <x:c r="M198" s="3"/>
      <x:c r="N198" s="1"/>
      <x:c r="O198" s="1"/>
    </x:row>
    <x:row r="199" ht="21" customHeight="1">
      <x:c r="A199" s="1"/>
      <x:c r="B199" s="1"/>
      <x:c r="C199" s="1"/>
      <x:c r="D199" s="1"/>
      <x:c r="E199" s="1"/>
      <x:c r="F199" s="3"/>
      <x:c r="G199" s="3"/>
      <x:c r="H199" s="3"/>
      <x:c r="I199" s="3"/>
      <x:c r="J199" s="3"/>
      <x:c r="K199" s="3"/>
      <x:c r="L199" s="3"/>
      <x:c r="M199" s="3"/>
      <x:c r="N199" s="1"/>
      <x:c r="O199" s="1"/>
    </x:row>
    <x:row r="200" ht="21" customHeight="1">
      <x:c r="A200" s="1"/>
      <x:c r="B200" s="1"/>
      <x:c r="C200" s="1"/>
      <x:c r="D200" s="1"/>
      <x:c r="E200" s="1"/>
      <x:c r="F200" s="3"/>
      <x:c r="G200" s="3"/>
      <x:c r="H200" s="3"/>
      <x:c r="I200" s="3"/>
      <x:c r="J200" s="3"/>
      <x:c r="K200" s="3"/>
      <x:c r="L200" s="3"/>
      <x:c r="M200" s="3"/>
      <x:c r="N200" s="1"/>
      <x:c r="O200" s="1"/>
    </x:row>
    <x:row r="201" ht="21" customHeight="1">
      <x:c r="A201" s="1"/>
      <x:c r="B201" s="1"/>
      <x:c r="C201" s="1"/>
      <x:c r="D201" s="1"/>
      <x:c r="E201" s="1"/>
      <x:c r="F201" s="3"/>
      <x:c r="G201" s="3"/>
      <x:c r="H201" s="3"/>
      <x:c r="I201" s="3"/>
      <x:c r="J201" s="3"/>
      <x:c r="K201" s="3"/>
      <x:c r="L201" s="3"/>
      <x:c r="M201" s="3"/>
      <x:c r="N201" s="1"/>
      <x:c r="O201" s="1"/>
    </x:row>
    <x:row r="202" ht="21" customHeight="1">
      <x:c r="A202" s="1"/>
      <x:c r="B202" s="1"/>
      <x:c r="C202" s="1"/>
      <x:c r="D202" s="1"/>
      <x:c r="E202" s="1"/>
      <x:c r="F202" s="3"/>
      <x:c r="G202" s="3"/>
      <x:c r="H202" s="3"/>
      <x:c r="I202" s="3"/>
      <x:c r="J202" s="3"/>
      <x:c r="K202" s="3"/>
      <x:c r="L202" s="3"/>
      <x:c r="M202" s="3"/>
      <x:c r="N202" s="1"/>
      <x:c r="O202" s="1"/>
    </x:row>
    <x:row r="203" ht="21" customHeight="1">
      <x:c r="A203" s="1"/>
      <x:c r="B203" s="1"/>
      <x:c r="C203" s="1"/>
      <x:c r="D203" s="1"/>
      <x:c r="E203" s="1"/>
      <x:c r="F203" s="3"/>
      <x:c r="G203" s="3"/>
      <x:c r="H203" s="3"/>
      <x:c r="I203" s="3"/>
      <x:c r="J203" s="3"/>
      <x:c r="K203" s="3"/>
      <x:c r="L203" s="3"/>
      <x:c r="M203" s="3"/>
      <x:c r="N203" s="1"/>
      <x:c r="O203" s="1"/>
    </x:row>
    <x:row r="204" ht="21" customHeight="1">
      <x:c r="A204" s="1"/>
      <x:c r="B204" s="1"/>
      <x:c r="C204" s="1"/>
      <x:c r="D204" s="1"/>
      <x:c r="E204" s="1"/>
      <x:c r="F204" s="3"/>
      <x:c r="G204" s="3"/>
      <x:c r="H204" s="3"/>
      <x:c r="I204" s="3"/>
      <x:c r="J204" s="3"/>
      <x:c r="K204" s="3"/>
      <x:c r="L204" s="3"/>
      <x:c r="M204" s="3"/>
      <x:c r="N204" s="1"/>
      <x:c r="O204" s="1"/>
    </x:row>
    <x:row r="205" ht="21" customHeight="1">
      <x:c r="A205" s="1"/>
      <x:c r="B205" s="1"/>
      <x:c r="C205" s="1"/>
      <x:c r="D205" s="1"/>
      <x:c r="E205" s="1"/>
      <x:c r="F205" s="3"/>
      <x:c r="G205" s="3"/>
      <x:c r="H205" s="3"/>
      <x:c r="I205" s="3"/>
      <x:c r="J205" s="3"/>
      <x:c r="K205" s="3"/>
      <x:c r="L205" s="3"/>
      <x:c r="M205" s="3"/>
      <x:c r="N205" s="1"/>
      <x:c r="O205" s="1"/>
    </x:row>
    <x:row r="206" ht="21" customHeight="1">
      <x:c r="A206" s="1"/>
      <x:c r="B206" s="1"/>
      <x:c r="C206" s="1"/>
      <x:c r="D206" s="1"/>
      <x:c r="E206" s="1"/>
      <x:c r="F206" s="3"/>
      <x:c r="G206" s="3"/>
      <x:c r="H206" s="3"/>
      <x:c r="I206" s="3"/>
      <x:c r="J206" s="3"/>
      <x:c r="K206" s="3"/>
      <x:c r="L206" s="3"/>
      <x:c r="M206" s="3"/>
      <x:c r="N206" s="1"/>
      <x:c r="O206" s="1"/>
    </x:row>
    <x:row r="207" ht="21" customHeight="1">
      <x:c r="A207" s="1"/>
      <x:c r="B207" s="1"/>
      <x:c r="C207" s="1"/>
      <x:c r="D207" s="1"/>
      <x:c r="E207" s="1"/>
      <x:c r="F207" s="3"/>
      <x:c r="G207" s="3"/>
      <x:c r="H207" s="3"/>
      <x:c r="I207" s="3"/>
      <x:c r="J207" s="3"/>
      <x:c r="K207" s="3"/>
      <x:c r="L207" s="3"/>
      <x:c r="M207" s="3"/>
      <x:c r="N207" s="1"/>
      <x:c r="O207" s="1"/>
    </x:row>
    <x:row r="208" ht="21" customHeight="1">
      <x:c r="A208" s="1"/>
      <x:c r="B208" s="1"/>
      <x:c r="C208" s="1"/>
      <x:c r="D208" s="1"/>
      <x:c r="E208" s="1"/>
      <x:c r="F208" s="3"/>
      <x:c r="G208" s="3"/>
      <x:c r="H208" s="3"/>
      <x:c r="I208" s="3"/>
      <x:c r="J208" s="3"/>
      <x:c r="K208" s="3"/>
      <x:c r="L208" s="3"/>
      <x:c r="M208" s="3"/>
      <x:c r="N208" s="1"/>
      <x:c r="O208" s="1"/>
    </x:row>
    <x:row r="209" ht="21" customHeight="1">
      <x:c r="A209" s="1"/>
      <x:c r="B209" s="1"/>
      <x:c r="C209" s="1"/>
      <x:c r="D209" s="1"/>
      <x:c r="E209" s="1"/>
      <x:c r="F209" s="3"/>
      <x:c r="G209" s="3"/>
      <x:c r="H209" s="3"/>
      <x:c r="I209" s="3"/>
      <x:c r="J209" s="3"/>
      <x:c r="K209" s="3"/>
      <x:c r="L209" s="3"/>
      <x:c r="M209" s="3"/>
      <x:c r="N209" s="1"/>
      <x:c r="O209" s="1"/>
    </x:row>
    <x:row r="210" ht="21" customHeight="1">
      <x:c r="A210" s="1"/>
      <x:c r="B210" s="1"/>
      <x:c r="C210" s="1"/>
      <x:c r="D210" s="1"/>
      <x:c r="E210" s="1"/>
      <x:c r="F210" s="3"/>
      <x:c r="G210" s="3"/>
      <x:c r="H210" s="3"/>
      <x:c r="I210" s="3"/>
      <x:c r="J210" s="3"/>
      <x:c r="K210" s="3"/>
      <x:c r="L210" s="3"/>
      <x:c r="M210" s="3"/>
      <x:c r="N210" s="1"/>
      <x:c r="O210" s="1"/>
    </x:row>
    <x:row r="211" ht="21" customHeight="1">
      <x:c r="A211" s="1"/>
      <x:c r="B211" s="1"/>
      <x:c r="C211" s="1"/>
      <x:c r="D211" s="1"/>
      <x:c r="E211" s="1"/>
      <x:c r="F211" s="3"/>
      <x:c r="G211" s="3"/>
      <x:c r="H211" s="3"/>
      <x:c r="I211" s="3"/>
      <x:c r="J211" s="3"/>
      <x:c r="K211" s="3"/>
      <x:c r="L211" s="3"/>
      <x:c r="M211" s="3"/>
      <x:c r="N211" s="1"/>
      <x:c r="O211" s="1"/>
    </x:row>
    <x:row r="212" ht="21" customHeight="1">
      <x:c r="A212" s="1"/>
      <x:c r="B212" s="1"/>
      <x:c r="C212" s="1"/>
      <x:c r="D212" s="1"/>
      <x:c r="E212" s="1"/>
      <x:c r="F212" s="3"/>
      <x:c r="G212" s="3"/>
      <x:c r="H212" s="3"/>
      <x:c r="I212" s="3"/>
      <x:c r="J212" s="3"/>
      <x:c r="K212" s="3"/>
      <x:c r="L212" s="3"/>
      <x:c r="M212" s="3"/>
      <x:c r="N212" s="1"/>
      <x:c r="O212" s="1"/>
    </x:row>
    <x:row r="213" ht="21" customHeight="1">
      <x:c r="A213" s="1"/>
      <x:c r="B213" s="1"/>
      <x:c r="C213" s="1"/>
      <x:c r="D213" s="1"/>
      <x:c r="E213" s="1"/>
      <x:c r="F213" s="3"/>
      <x:c r="G213" s="3"/>
      <x:c r="H213" s="3"/>
      <x:c r="I213" s="3"/>
      <x:c r="J213" s="3"/>
      <x:c r="K213" s="3"/>
      <x:c r="L213" s="3"/>
      <x:c r="M213" s="3"/>
      <x:c r="N213" s="1"/>
      <x:c r="O213" s="1"/>
    </x:row>
    <x:row r="214" ht="21" customHeight="1">
      <x:c r="A214" s="1"/>
      <x:c r="B214" s="1"/>
      <x:c r="C214" s="1"/>
      <x:c r="D214" s="1"/>
      <x:c r="E214" s="1"/>
      <x:c r="F214" s="3"/>
      <x:c r="G214" s="3"/>
      <x:c r="H214" s="3"/>
      <x:c r="I214" s="3"/>
      <x:c r="J214" s="3"/>
      <x:c r="K214" s="3"/>
      <x:c r="L214" s="3"/>
      <x:c r="M214" s="3"/>
      <x:c r="N214" s="1"/>
      <x:c r="O214" s="1"/>
    </x:row>
    <x:row r="215" ht="21" customHeight="1">
      <x:c r="A215" s="1"/>
      <x:c r="B215" s="1"/>
      <x:c r="C215" s="1"/>
      <x:c r="D215" s="1"/>
      <x:c r="E215" s="1"/>
      <x:c r="F215" s="3"/>
      <x:c r="G215" s="3"/>
      <x:c r="H215" s="3"/>
      <x:c r="I215" s="3"/>
      <x:c r="J215" s="3"/>
      <x:c r="K215" s="3"/>
      <x:c r="L215" s="3"/>
      <x:c r="M215" s="3"/>
      <x:c r="N215" s="1"/>
      <x:c r="O215" s="1"/>
    </x:row>
    <x:row r="216" ht="21" customHeight="1">
      <x:c r="A216" s="1"/>
      <x:c r="B216" s="1"/>
      <x:c r="C216" s="1"/>
      <x:c r="D216" s="1"/>
      <x:c r="E216" s="1"/>
      <x:c r="F216" s="3"/>
      <x:c r="G216" s="3"/>
      <x:c r="H216" s="3"/>
      <x:c r="I216" s="3"/>
      <x:c r="J216" s="3"/>
      <x:c r="K216" s="3"/>
      <x:c r="L216" s="3"/>
      <x:c r="M216" s="3"/>
      <x:c r="N216" s="1"/>
      <x:c r="O216" s="1"/>
    </x:row>
    <x:row r="217" ht="21" customHeight="1">
      <x:c r="A217" s="1"/>
      <x:c r="B217" s="1"/>
      <x:c r="C217" s="1"/>
      <x:c r="D217" s="1"/>
      <x:c r="E217" s="1"/>
      <x:c r="F217" s="3"/>
      <x:c r="G217" s="3"/>
      <x:c r="H217" s="3"/>
      <x:c r="I217" s="3"/>
      <x:c r="J217" s="3"/>
      <x:c r="K217" s="3"/>
      <x:c r="L217" s="3"/>
      <x:c r="M217" s="3"/>
      <x:c r="N217" s="1"/>
      <x:c r="O217" s="1"/>
    </x:row>
    <x:row r="218" ht="21" customHeight="1">
      <x:c r="A218" s="1"/>
      <x:c r="B218" s="1"/>
      <x:c r="C218" s="1"/>
      <x:c r="D218" s="1"/>
      <x:c r="E218" s="1"/>
      <x:c r="F218" s="3"/>
      <x:c r="G218" s="3"/>
      <x:c r="H218" s="3"/>
      <x:c r="I218" s="3"/>
      <x:c r="J218" s="3"/>
      <x:c r="K218" s="3"/>
      <x:c r="L218" s="3"/>
      <x:c r="M218" s="3"/>
      <x:c r="N218" s="1"/>
      <x:c r="O218" s="1"/>
    </x:row>
    <x:row r="219" ht="21" customHeight="1">
      <x:c r="A219" s="1"/>
      <x:c r="B219" s="1"/>
      <x:c r="C219" s="1"/>
      <x:c r="D219" s="1"/>
      <x:c r="E219" s="1"/>
      <x:c r="F219" s="3"/>
      <x:c r="G219" s="3"/>
      <x:c r="H219" s="3"/>
      <x:c r="I219" s="3"/>
      <x:c r="J219" s="3"/>
      <x:c r="K219" s="3"/>
      <x:c r="L219" s="3"/>
      <x:c r="M219" s="3"/>
      <x:c r="N219" s="1"/>
      <x:c r="O219" s="1"/>
    </x:row>
    <x:row r="220" ht="21" customHeight="1">
      <x:c r="A220" s="1"/>
      <x:c r="B220" s="1"/>
      <x:c r="C220" s="1"/>
      <x:c r="D220" s="1"/>
      <x:c r="E220" s="1"/>
      <x:c r="F220" s="3"/>
      <x:c r="G220" s="3"/>
      <x:c r="H220" s="3"/>
      <x:c r="I220" s="3"/>
      <x:c r="J220" s="3"/>
      <x:c r="K220" s="3"/>
      <x:c r="L220" s="3"/>
      <x:c r="M220" s="3"/>
      <x:c r="N220" s="1"/>
      <x:c r="O220" s="1"/>
    </x:row>
    <x:row r="221" ht="21" customHeight="1">
      <x:c r="A221" s="1"/>
      <x:c r="B221" s="1"/>
      <x:c r="C221" s="1"/>
      <x:c r="D221" s="1"/>
      <x:c r="E221" s="1"/>
      <x:c r="F221" s="3"/>
      <x:c r="G221" s="3"/>
      <x:c r="H221" s="3"/>
      <x:c r="I221" s="3"/>
      <x:c r="J221" s="3"/>
      <x:c r="K221" s="3"/>
      <x:c r="L221" s="3"/>
      <x:c r="M221" s="3"/>
      <x:c r="N221" s="1"/>
      <x:c r="O221" s="1"/>
    </x:row>
    <x:row r="222" ht="21" customHeight="1">
      <x:c r="A222" s="1"/>
      <x:c r="B222" s="1"/>
      <x:c r="C222" s="1"/>
      <x:c r="D222" s="1"/>
      <x:c r="E222" s="1"/>
      <x:c r="F222" s="3"/>
      <x:c r="G222" s="3"/>
      <x:c r="H222" s="3"/>
      <x:c r="I222" s="3"/>
      <x:c r="J222" s="3"/>
      <x:c r="K222" s="3"/>
      <x:c r="L222" s="3"/>
      <x:c r="M222" s="3"/>
      <x:c r="N222" s="1"/>
      <x:c r="O222" s="1"/>
    </x:row>
    <x:row r="223" ht="21" customHeight="1">
      <x:c r="A223" s="1"/>
      <x:c r="B223" s="1"/>
      <x:c r="C223" s="1"/>
      <x:c r="D223" s="1"/>
      <x:c r="E223" s="1"/>
      <x:c r="F223" s="3"/>
      <x:c r="G223" s="3"/>
      <x:c r="H223" s="3"/>
      <x:c r="I223" s="3"/>
      <x:c r="J223" s="3"/>
      <x:c r="K223" s="3"/>
      <x:c r="L223" s="3"/>
      <x:c r="M223" s="3"/>
      <x:c r="N223" s="1"/>
      <x:c r="O223" s="1"/>
    </x:row>
    <x:row r="224" ht="21" customHeight="1">
      <x:c r="A224" s="1"/>
      <x:c r="B224" s="1"/>
      <x:c r="C224" s="1"/>
      <x:c r="D224" s="1"/>
      <x:c r="E224" s="1"/>
      <x:c r="F224" s="3"/>
      <x:c r="G224" s="3"/>
      <x:c r="H224" s="3"/>
      <x:c r="I224" s="3"/>
      <x:c r="J224" s="3"/>
      <x:c r="K224" s="3"/>
      <x:c r="L224" s="3"/>
      <x:c r="M224" s="3"/>
      <x:c r="N224" s="1"/>
      <x:c r="O224" s="1"/>
    </x:row>
    <x:row r="225" ht="21" customHeight="1">
      <x:c r="A225" s="1"/>
      <x:c r="B225" s="1"/>
      <x:c r="C225" s="1"/>
      <x:c r="D225" s="1"/>
      <x:c r="E225" s="1"/>
      <x:c r="F225" s="3"/>
      <x:c r="G225" s="3"/>
      <x:c r="H225" s="3"/>
      <x:c r="I225" s="3"/>
      <x:c r="J225" s="3"/>
      <x:c r="K225" s="3"/>
      <x:c r="L225" s="3"/>
      <x:c r="M225" s="3"/>
      <x:c r="N225" s="1"/>
      <x:c r="O225" s="1"/>
    </x:row>
    <x:row r="226" ht="21" customHeight="1">
      <x:c r="A226" s="1"/>
      <x:c r="B226" s="1"/>
      <x:c r="C226" s="1"/>
      <x:c r="D226" s="1"/>
      <x:c r="E226" s="1"/>
      <x:c r="F226" s="3"/>
      <x:c r="G226" s="3"/>
      <x:c r="H226" s="3"/>
      <x:c r="I226" s="3"/>
      <x:c r="J226" s="3"/>
      <x:c r="K226" s="3"/>
      <x:c r="L226" s="3"/>
      <x:c r="M226" s="3"/>
      <x:c r="N226" s="1"/>
      <x:c r="O226" s="1"/>
    </x:row>
    <x:row r="227" ht="21" customHeight="1">
      <x:c r="A227" s="1"/>
      <x:c r="B227" s="1"/>
      <x:c r="C227" s="1"/>
      <x:c r="D227" s="1"/>
      <x:c r="E227" s="1"/>
      <x:c r="F227" s="3"/>
      <x:c r="G227" s="3"/>
      <x:c r="H227" s="3"/>
      <x:c r="I227" s="3"/>
      <x:c r="J227" s="3"/>
      <x:c r="K227" s="3"/>
      <x:c r="L227" s="3"/>
      <x:c r="M227" s="3"/>
      <x:c r="N227" s="1"/>
      <x:c r="O227" s="1"/>
    </x:row>
    <x:row r="228" ht="21" customHeight="1">
      <x:c r="A228" s="1"/>
      <x:c r="B228" s="1"/>
      <x:c r="C228" s="1"/>
      <x:c r="D228" s="1"/>
      <x:c r="E228" s="1"/>
      <x:c r="F228" s="3"/>
      <x:c r="G228" s="3"/>
      <x:c r="H228" s="3"/>
      <x:c r="I228" s="3"/>
      <x:c r="J228" s="3"/>
      <x:c r="K228" s="3"/>
      <x:c r="L228" s="3"/>
      <x:c r="M228" s="3"/>
      <x:c r="N228" s="1"/>
      <x:c r="O228" s="1"/>
    </x:row>
    <x:row r="229" ht="21" customHeight="1">
      <x:c r="A229" s="1"/>
      <x:c r="B229" s="1"/>
      <x:c r="C229" s="1"/>
      <x:c r="D229" s="1"/>
      <x:c r="E229" s="1"/>
      <x:c r="F229" s="3"/>
      <x:c r="G229" s="3"/>
      <x:c r="H229" s="3"/>
      <x:c r="I229" s="3"/>
      <x:c r="J229" s="3"/>
      <x:c r="K229" s="3"/>
      <x:c r="L229" s="3"/>
      <x:c r="M229" s="3"/>
      <x:c r="N229" s="1"/>
      <x:c r="O229" s="1"/>
    </x:row>
    <x:row r="230" ht="21" customHeight="1">
      <x:c r="A230" s="1"/>
      <x:c r="B230" s="1"/>
      <x:c r="C230" s="1"/>
      <x:c r="D230" s="1"/>
      <x:c r="E230" s="1"/>
      <x:c r="F230" s="3"/>
      <x:c r="G230" s="3"/>
      <x:c r="H230" s="3"/>
      <x:c r="I230" s="3"/>
      <x:c r="J230" s="3"/>
      <x:c r="K230" s="3"/>
      <x:c r="L230" s="3"/>
      <x:c r="M230" s="3"/>
      <x:c r="N230" s="1"/>
      <x:c r="O230" s="1"/>
    </x:row>
    <x:row r="231" ht="21" customHeight="1">
      <x:c r="A231" s="1"/>
      <x:c r="B231" s="1"/>
      <x:c r="C231" s="1"/>
      <x:c r="D231" s="1"/>
      <x:c r="E231" s="1"/>
      <x:c r="F231" s="3"/>
      <x:c r="G231" s="3"/>
      <x:c r="H231" s="3"/>
      <x:c r="I231" s="3"/>
      <x:c r="J231" s="3"/>
      <x:c r="K231" s="3"/>
      <x:c r="L231" s="3"/>
      <x:c r="M231" s="3"/>
      <x:c r="N231" s="1"/>
      <x:c r="O231" s="1"/>
    </x:row>
    <x:row r="232" ht="21" customHeight="1">
      <x:c r="A232" s="1"/>
      <x:c r="B232" s="1"/>
      <x:c r="C232" s="1"/>
      <x:c r="D232" s="1"/>
      <x:c r="E232" s="1"/>
      <x:c r="F232" s="3"/>
      <x:c r="G232" s="3"/>
      <x:c r="H232" s="3"/>
      <x:c r="I232" s="3"/>
      <x:c r="J232" s="3"/>
      <x:c r="K232" s="3"/>
      <x:c r="L232" s="3"/>
      <x:c r="M232" s="3"/>
      <x:c r="N232" s="1"/>
      <x:c r="O232" s="1"/>
    </x:row>
    <x:row r="233" ht="21" customHeight="1">
      <x:c r="A233" s="1"/>
      <x:c r="B233" s="1"/>
      <x:c r="C233" s="1"/>
      <x:c r="D233" s="1"/>
      <x:c r="E233" s="1"/>
      <x:c r="F233" s="3"/>
      <x:c r="G233" s="3"/>
      <x:c r="H233" s="3"/>
      <x:c r="I233" s="3"/>
      <x:c r="J233" s="3"/>
      <x:c r="K233" s="3"/>
      <x:c r="L233" s="3"/>
      <x:c r="M233" s="3"/>
      <x:c r="N233" s="1"/>
      <x:c r="O233" s="1"/>
    </x:row>
    <x:row r="234" ht="21" customHeight="1">
      <x:c r="A234" s="1"/>
      <x:c r="B234" s="1"/>
      <x:c r="C234" s="1"/>
      <x:c r="D234" s="1"/>
      <x:c r="E234" s="1"/>
      <x:c r="F234" s="3"/>
      <x:c r="G234" s="3"/>
      <x:c r="H234" s="3"/>
      <x:c r="I234" s="3"/>
      <x:c r="J234" s="3"/>
      <x:c r="K234" s="3"/>
      <x:c r="L234" s="3"/>
      <x:c r="M234" s="3"/>
      <x:c r="N234" s="1"/>
      <x:c r="O234" s="1"/>
    </x:row>
    <x:row r="235" ht="21" customHeight="1">
      <x:c r="A235" s="1"/>
      <x:c r="B235" s="1"/>
      <x:c r="C235" s="1"/>
      <x:c r="D235" s="1"/>
      <x:c r="E235" s="1"/>
      <x:c r="F235" s="3"/>
      <x:c r="G235" s="3"/>
      <x:c r="H235" s="3"/>
      <x:c r="I235" s="3"/>
      <x:c r="J235" s="3"/>
      <x:c r="K235" s="3"/>
      <x:c r="L235" s="3"/>
      <x:c r="M235" s="3"/>
      <x:c r="N235" s="1"/>
      <x:c r="O235" s="1"/>
    </x:row>
    <x:row r="236" ht="21" customHeight="1">
      <x:c r="A236" s="1"/>
      <x:c r="B236" s="1"/>
      <x:c r="C236" s="1"/>
      <x:c r="D236" s="1"/>
      <x:c r="E236" s="1"/>
      <x:c r="F236" s="3"/>
      <x:c r="G236" s="3"/>
      <x:c r="H236" s="3"/>
      <x:c r="I236" s="3"/>
      <x:c r="J236" s="3"/>
      <x:c r="K236" s="3"/>
      <x:c r="L236" s="3"/>
      <x:c r="M236" s="3"/>
      <x:c r="N236" s="1"/>
      <x:c r="O236" s="1"/>
    </x:row>
    <x:row r="237" ht="21" customHeight="1">
      <x:c r="A237" s="1"/>
      <x:c r="B237" s="1"/>
      <x:c r="C237" s="1"/>
      <x:c r="D237" s="1"/>
      <x:c r="E237" s="1"/>
      <x:c r="F237" s="3"/>
      <x:c r="G237" s="3"/>
      <x:c r="H237" s="3"/>
      <x:c r="I237" s="3"/>
      <x:c r="J237" s="3"/>
      <x:c r="K237" s="3"/>
      <x:c r="L237" s="3"/>
      <x:c r="M237" s="3"/>
      <x:c r="N237" s="1"/>
      <x:c r="O237" s="1"/>
    </x:row>
    <x:row r="238" ht="21" customHeight="1">
      <x:c r="A238" s="1"/>
      <x:c r="B238" s="1"/>
      <x:c r="C238" s="1"/>
      <x:c r="D238" s="1"/>
      <x:c r="E238" s="1"/>
      <x:c r="F238" s="3"/>
      <x:c r="G238" s="3"/>
      <x:c r="H238" s="3"/>
      <x:c r="I238" s="3"/>
      <x:c r="J238" s="3"/>
      <x:c r="K238" s="3"/>
      <x:c r="L238" s="3"/>
      <x:c r="M238" s="3"/>
      <x:c r="N238" s="1"/>
      <x:c r="O238" s="1"/>
    </x:row>
    <x:row r="239" ht="21" customHeight="1">
      <x:c r="A239" s="1"/>
      <x:c r="B239" s="1"/>
      <x:c r="C239" s="1"/>
      <x:c r="D239" s="1"/>
      <x:c r="E239" s="1"/>
      <x:c r="F239" s="3"/>
      <x:c r="G239" s="3"/>
      <x:c r="H239" s="3"/>
      <x:c r="I239" s="3"/>
      <x:c r="J239" s="3"/>
      <x:c r="K239" s="3"/>
      <x:c r="L239" s="3"/>
      <x:c r="M239" s="3"/>
      <x:c r="N239" s="1"/>
      <x:c r="O239" s="1"/>
    </x:row>
    <x:row r="240" ht="21" customHeight="1">
      <x:c r="A240" s="1"/>
      <x:c r="B240" s="1"/>
      <x:c r="C240" s="1"/>
      <x:c r="D240" s="1"/>
      <x:c r="E240" s="1"/>
      <x:c r="F240" s="3"/>
      <x:c r="G240" s="3"/>
      <x:c r="H240" s="3"/>
      <x:c r="I240" s="3"/>
      <x:c r="J240" s="3"/>
      <x:c r="K240" s="3"/>
      <x:c r="L240" s="3"/>
      <x:c r="M240" s="3"/>
      <x:c r="N240" s="1"/>
      <x:c r="O240" s="1"/>
    </x:row>
    <x:row r="241" ht="21" customHeight="1">
      <x:c r="A241" s="1"/>
      <x:c r="B241" s="1"/>
      <x:c r="C241" s="1"/>
      <x:c r="D241" s="1"/>
      <x:c r="E241" s="1"/>
      <x:c r="F241" s="3"/>
      <x:c r="G241" s="3"/>
      <x:c r="H241" s="3"/>
      <x:c r="I241" s="3"/>
      <x:c r="J241" s="3"/>
      <x:c r="K241" s="3"/>
      <x:c r="L241" s="3"/>
      <x:c r="M241" s="3"/>
      <x:c r="N241" s="1"/>
      <x:c r="O241" s="1"/>
    </x:row>
    <x:row r="242" ht="21" customHeight="1">
      <x:c r="A242" s="1"/>
      <x:c r="B242" s="1"/>
      <x:c r="C242" s="1"/>
      <x:c r="D242" s="1"/>
      <x:c r="E242" s="1"/>
      <x:c r="F242" s="3"/>
      <x:c r="G242" s="3"/>
      <x:c r="H242" s="3"/>
      <x:c r="I242" s="3"/>
      <x:c r="J242" s="3"/>
      <x:c r="K242" s="3"/>
      <x:c r="L242" s="3"/>
      <x:c r="M242" s="3"/>
      <x:c r="N242" s="1"/>
      <x:c r="O242" s="1"/>
    </x:row>
    <x:row r="243" ht="21" customHeight="1">
      <x:c r="A243" s="1"/>
      <x:c r="B243" s="1"/>
      <x:c r="C243" s="1"/>
      <x:c r="D243" s="1"/>
      <x:c r="E243" s="1"/>
      <x:c r="F243" s="3"/>
      <x:c r="G243" s="3"/>
      <x:c r="H243" s="3"/>
      <x:c r="I243" s="3"/>
      <x:c r="J243" s="3"/>
      <x:c r="K243" s="3"/>
      <x:c r="L243" s="3"/>
      <x:c r="M243" s="3"/>
      <x:c r="N243" s="1"/>
      <x:c r="O243" s="1"/>
    </x:row>
    <x:row r="244" ht="21" customHeight="1">
      <x:c r="A244" s="1"/>
      <x:c r="B244" s="1"/>
      <x:c r="C244" s="1"/>
      <x:c r="D244" s="1"/>
      <x:c r="E244" s="1"/>
      <x:c r="F244" s="3"/>
      <x:c r="G244" s="3"/>
      <x:c r="H244" s="3"/>
      <x:c r="I244" s="3"/>
      <x:c r="J244" s="3"/>
      <x:c r="K244" s="3"/>
      <x:c r="L244" s="3"/>
      <x:c r="M244" s="3"/>
      <x:c r="N244" s="1"/>
      <x:c r="O244" s="1"/>
    </x:row>
    <x:row r="245" ht="21" customHeight="1">
      <x:c r="A245" s="1"/>
      <x:c r="B245" s="1"/>
      <x:c r="C245" s="1"/>
      <x:c r="D245" s="1"/>
      <x:c r="E245" s="1"/>
      <x:c r="F245" s="3"/>
      <x:c r="G245" s="3"/>
      <x:c r="H245" s="3"/>
      <x:c r="I245" s="3"/>
      <x:c r="J245" s="3"/>
      <x:c r="K245" s="3"/>
      <x:c r="L245" s="3"/>
      <x:c r="M245" s="3"/>
      <x:c r="N245" s="1"/>
      <x:c r="O245" s="1"/>
    </x:row>
    <x:row r="246" ht="21" customHeight="1">
      <x:c r="A246" s="1"/>
      <x:c r="B246" s="1"/>
      <x:c r="C246" s="1"/>
      <x:c r="D246" s="1"/>
      <x:c r="E246" s="1"/>
      <x:c r="F246" s="3"/>
      <x:c r="G246" s="3"/>
      <x:c r="H246" s="3"/>
      <x:c r="I246" s="3"/>
      <x:c r="J246" s="3"/>
      <x:c r="K246" s="3"/>
      <x:c r="L246" s="3"/>
      <x:c r="M246" s="3"/>
      <x:c r="N246" s="1"/>
      <x:c r="O246" s="1"/>
    </x:row>
    <x:row r="247" ht="21" customHeight="1">
      <x:c r="A247" s="1"/>
      <x:c r="B247" s="1"/>
      <x:c r="C247" s="1"/>
      <x:c r="D247" s="1"/>
      <x:c r="E247" s="1"/>
      <x:c r="F247" s="3"/>
      <x:c r="G247" s="3"/>
      <x:c r="H247" s="3"/>
      <x:c r="I247" s="3"/>
      <x:c r="J247" s="3"/>
      <x:c r="K247" s="3"/>
      <x:c r="L247" s="3"/>
      <x:c r="M247" s="3"/>
      <x:c r="N247" s="1"/>
      <x:c r="O247" s="1"/>
    </x:row>
    <x:row r="248" ht="21" customHeight="1">
      <x:c r="A248" s="1"/>
      <x:c r="B248" s="1"/>
      <x:c r="C248" s="1"/>
      <x:c r="D248" s="1"/>
      <x:c r="E248" s="1"/>
      <x:c r="F248" s="3"/>
      <x:c r="G248" s="3"/>
      <x:c r="H248" s="3"/>
      <x:c r="I248" s="3"/>
      <x:c r="J248" s="3"/>
      <x:c r="K248" s="3"/>
      <x:c r="L248" s="3"/>
      <x:c r="M248" s="3"/>
      <x:c r="N248" s="1"/>
      <x:c r="O248" s="1"/>
    </x:row>
    <x:row r="249" ht="21" customHeight="1">
      <x:c r="A249" s="1"/>
      <x:c r="B249" s="1"/>
      <x:c r="C249" s="1"/>
      <x:c r="D249" s="1"/>
      <x:c r="E249" s="1"/>
      <x:c r="F249" s="3"/>
      <x:c r="G249" s="3"/>
      <x:c r="H249" s="3"/>
      <x:c r="I249" s="3"/>
      <x:c r="J249" s="3"/>
      <x:c r="K249" s="3"/>
      <x:c r="L249" s="3"/>
      <x:c r="M249" s="3"/>
      <x:c r="N249" s="1"/>
      <x:c r="O249" s="1"/>
    </x:row>
    <x:row r="250" ht="21" customHeight="1">
      <x:c r="A250" s="1"/>
      <x:c r="B250" s="1"/>
      <x:c r="C250" s="1"/>
      <x:c r="D250" s="1"/>
      <x:c r="E250" s="1"/>
      <x:c r="F250" s="3"/>
      <x:c r="G250" s="3"/>
      <x:c r="H250" s="3"/>
      <x:c r="I250" s="3"/>
      <x:c r="J250" s="3"/>
      <x:c r="K250" s="3"/>
      <x:c r="L250" s="3"/>
      <x:c r="M250" s="3"/>
      <x:c r="N250" s="1"/>
      <x:c r="O250" s="1"/>
    </x:row>
    <x:row r="251" ht="21" customHeight="1">
      <x:c r="A251" s="1"/>
      <x:c r="B251" s="1"/>
      <x:c r="C251" s="1"/>
      <x:c r="D251" s="1"/>
      <x:c r="E251" s="1"/>
      <x:c r="F251" s="3"/>
      <x:c r="G251" s="3"/>
      <x:c r="H251" s="3"/>
      <x:c r="I251" s="3"/>
      <x:c r="J251" s="3"/>
      <x:c r="K251" s="3"/>
      <x:c r="L251" s="3"/>
      <x:c r="M251" s="3"/>
      <x:c r="N251" s="1"/>
      <x:c r="O251" s="1"/>
    </x:row>
    <x:row r="252" ht="21" customHeight="1">
      <x:c r="A252" s="1"/>
      <x:c r="B252" s="1"/>
      <x:c r="C252" s="1"/>
      <x:c r="D252" s="1"/>
      <x:c r="E252" s="1"/>
      <x:c r="F252" s="3"/>
      <x:c r="G252" s="3"/>
      <x:c r="H252" s="3"/>
      <x:c r="I252" s="3"/>
      <x:c r="J252" s="3"/>
      <x:c r="K252" s="3"/>
      <x:c r="L252" s="3"/>
      <x:c r="M252" s="3"/>
      <x:c r="N252" s="1"/>
      <x:c r="O252" s="1"/>
    </x:row>
    <x:row r="253" ht="21" customHeight="1">
      <x:c r="A253" s="1"/>
      <x:c r="B253" s="1"/>
      <x:c r="C253" s="1"/>
      <x:c r="D253" s="1"/>
      <x:c r="E253" s="1"/>
      <x:c r="F253" s="3"/>
      <x:c r="G253" s="3"/>
      <x:c r="H253" s="3"/>
      <x:c r="I253" s="3"/>
      <x:c r="J253" s="3"/>
      <x:c r="K253" s="3"/>
      <x:c r="L253" s="3"/>
      <x:c r="M253" s="3"/>
      <x:c r="N253" s="1"/>
      <x:c r="O253" s="1"/>
    </x:row>
    <x:row r="254" ht="21" customHeight="1">
      <x:c r="A254" s="1"/>
      <x:c r="B254" s="1"/>
      <x:c r="C254" s="1"/>
      <x:c r="D254" s="1"/>
      <x:c r="E254" s="1"/>
      <x:c r="F254" s="3"/>
      <x:c r="G254" s="3"/>
      <x:c r="H254" s="3"/>
      <x:c r="I254" s="3"/>
      <x:c r="J254" s="3"/>
      <x:c r="K254" s="3"/>
      <x:c r="L254" s="3"/>
      <x:c r="M254" s="3"/>
      <x:c r="N254" s="1"/>
      <x:c r="O254" s="1"/>
    </x:row>
    <x:row r="255" ht="21" customHeight="1">
      <x:c r="A255" s="1"/>
      <x:c r="B255" s="1"/>
      <x:c r="C255" s="1"/>
      <x:c r="D255" s="1"/>
      <x:c r="E255" s="1"/>
      <x:c r="F255" s="3"/>
      <x:c r="G255" s="3"/>
      <x:c r="H255" s="3"/>
      <x:c r="I255" s="3"/>
      <x:c r="J255" s="3"/>
      <x:c r="K255" s="3"/>
      <x:c r="L255" s="3"/>
      <x:c r="M255" s="3"/>
      <x:c r="N255" s="1"/>
      <x:c r="O255" s="1"/>
    </x:row>
    <x:row r="256" ht="21" customHeight="1">
      <x:c r="A256" s="1"/>
      <x:c r="B256" s="1"/>
      <x:c r="C256" s="1"/>
      <x:c r="D256" s="1"/>
      <x:c r="E256" s="1"/>
      <x:c r="F256" s="3"/>
      <x:c r="G256" s="3"/>
      <x:c r="H256" s="3"/>
      <x:c r="I256" s="3"/>
      <x:c r="J256" s="3"/>
      <x:c r="K256" s="3"/>
      <x:c r="L256" s="3"/>
      <x:c r="M256" s="3"/>
      <x:c r="N256" s="1"/>
      <x:c r="O256" s="1"/>
    </x:row>
    <x:row r="257" ht="21" customHeight="1">
      <x:c r="A257" s="1"/>
      <x:c r="B257" s="1"/>
      <x:c r="C257" s="1"/>
      <x:c r="D257" s="1"/>
      <x:c r="E257" s="1"/>
      <x:c r="F257" s="3"/>
      <x:c r="G257" s="3"/>
      <x:c r="H257" s="3"/>
      <x:c r="I257" s="3"/>
      <x:c r="J257" s="3"/>
      <x:c r="K257" s="3"/>
      <x:c r="L257" s="3"/>
      <x:c r="M257" s="3"/>
      <x:c r="N257" s="1"/>
      <x:c r="O257" s="1"/>
    </x:row>
    <x:row r="258" ht="21" customHeight="1">
      <x:c r="A258" s="1"/>
      <x:c r="B258" s="1"/>
      <x:c r="C258" s="1"/>
      <x:c r="D258" s="1"/>
      <x:c r="E258" s="1"/>
      <x:c r="F258" s="3"/>
      <x:c r="G258" s="3"/>
      <x:c r="H258" s="3"/>
      <x:c r="I258" s="3"/>
      <x:c r="J258" s="3"/>
      <x:c r="K258" s="3"/>
      <x:c r="L258" s="3"/>
      <x:c r="M258" s="3"/>
      <x:c r="N258" s="1"/>
      <x:c r="O258" s="1"/>
    </x:row>
    <x:row r="259" ht="21" customHeight="1">
      <x:c r="A259" s="1"/>
      <x:c r="B259" s="1"/>
      <x:c r="C259" s="1"/>
      <x:c r="D259" s="1"/>
      <x:c r="E259" s="1"/>
      <x:c r="F259" s="3"/>
      <x:c r="G259" s="3"/>
      <x:c r="H259" s="3"/>
      <x:c r="I259" s="3"/>
      <x:c r="J259" s="3"/>
      <x:c r="K259" s="3"/>
      <x:c r="L259" s="3"/>
      <x:c r="M259" s="3"/>
      <x:c r="N259" s="1"/>
      <x:c r="O259" s="1"/>
    </x:row>
    <x:row r="260" ht="21" customHeight="1">
      <x:c r="A260" s="1"/>
      <x:c r="B260" s="1"/>
      <x:c r="C260" s="1"/>
      <x:c r="D260" s="1"/>
      <x:c r="E260" s="1"/>
      <x:c r="F260" s="3"/>
      <x:c r="G260" s="3"/>
      <x:c r="H260" s="3"/>
      <x:c r="I260" s="3"/>
      <x:c r="J260" s="3"/>
      <x:c r="K260" s="3"/>
      <x:c r="L260" s="3"/>
      <x:c r="M260" s="3"/>
      <x:c r="N260" s="1"/>
      <x:c r="O26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87C6B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5" hidden="0" customWidth="1"/>
    <x:col min="4" max="4" width="4" hidden="0" customWidth="1"/>
    <x:col min="5" max="5" width="9" hidden="0" customWidth="1"/>
    <x:col min="6" max="6" width="15" hidden="0" customWidth="1"/>
    <x:col min="7" max="7" width="15" hidden="0" customWidth="1"/>
    <x:col min="8" max="8" width="72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1" customHeight="1">
      <x:c r="A1" s="1"/>
      <x:c r="B1" s="1"/>
      <x:c r="C1" s="1"/>
      <x:c r="D1" s="1"/>
      <x:c r="E1" s="1"/>
      <x:c r="F1" s="3"/>
      <x:c r="G1" s="3"/>
      <x:c r="H1" s="3"/>
      <x:c r="I1" s="3"/>
      <x:c r="J1" s="3"/>
      <x:c r="K1" s="3"/>
      <x:c r="L1" s="3"/>
      <x:c r="M1" s="3"/>
      <x:c r="N1" s="1"/>
      <x:c r="O1" s="1"/>
    </x:row>
    <x:row r="2" ht="21" customHeight="1">
      <x:c r="A2" s="1"/>
      <x:c r="B2" s="1"/>
      <x:c r="C2" s="4" t="str">
        <x:v>ALMARO | Assumptions</x:v>
      </x:c>
      <x:c r="D2" s="4"/>
      <x:c r="E2" s="4"/>
      <x:c r="F2" s="5"/>
      <x:c r="G2" s="5"/>
      <x:c r="H2" s="5"/>
      <x:c r="I2" s="5"/>
      <x:c r="J2" s="5"/>
      <x:c r="K2" s="5"/>
      <x:c r="L2" s="5"/>
      <x:c r="M2" s="5"/>
      <x:c r="N2" s="1"/>
      <x:c r="O2" s="1"/>
    </x:row>
    <x:row r="3" ht="21" customHeight="1">
      <x:c r="A3" s="1"/>
      <x:c r="B3" s="1"/>
      <x:c r="C3" s="6"/>
      <x:c r="D3" s="6"/>
      <x:c r="E3" s="6"/>
      <x:c r="F3" s="7"/>
      <x:c r="G3" s="7"/>
      <x:c r="H3" s="7"/>
      <x:c r="I3" s="7"/>
      <x:c r="J3" s="7"/>
      <x:c r="K3" s="7"/>
      <x:c r="L3" s="7"/>
      <x:c r="M3" s="7"/>
      <x:c r="N3" s="1"/>
      <x:c r="O3" s="1"/>
    </x:row>
    <x:row r="4" ht="21" customHeight="1">
      <x:c r="A4" s="1"/>
      <x:c r="B4" s="1"/>
      <x:c r="C4" s="1" t="str">
        <x:v>Case selected</x:v>
      </x:c>
      <x:c r="D4" s="1"/>
      <x:c r="E4" s="1"/>
      <x:c r="F4" s="60" t="n">
        <x:v>1</x:v>
      </x:c>
      <x:c r="G4" s="8"/>
      <x:c r="H4" s="8"/>
      <x:c r="I4" s="3"/>
      <x:c r="J4" s="3"/>
      <x:c r="K4" s="3"/>
      <x:c r="L4" s="3"/>
      <x:c r="M4" s="3"/>
      <x:c r="N4" s="1"/>
      <x:c r="O4" s="1"/>
    </x:row>
    <x:row r="5" ht="21" customHeight="1">
      <x:c r="A5" s="1"/>
      <x:c r="B5" s="1"/>
      <x:c r="C5" s="1"/>
      <x:c r="D5" s="1"/>
      <x:c r="E5" s="1"/>
      <x:c r="F5" s="18" t="str">
        <x:f>CHOOSE(F4,"Development base","Qualifying deal","Downside","Small hotel")</x:f>
        <x:v>Development base</x:v>
      </x:c>
      <x:c r="G5" s="3"/>
      <x:c r="H5" s="3"/>
      <x:c r="I5" s="3"/>
      <x:c r="J5" s="3"/>
      <x:c r="K5" s="3"/>
      <x:c r="L5" s="3"/>
      <x:c r="M5" s="3"/>
      <x:c r="N5" s="1"/>
      <x:c r="O5" s="1"/>
    </x:row>
    <x:row r="6" ht="21" customHeight="1">
      <x:c r="A6" s="1"/>
      <x:c r="B6" s="1"/>
      <x:c r="C6" s="1" t="str">
        <x:v>1 Base, 2 Qualifying, 3 Downside, 4 Small</x:v>
      </x:c>
      <x:c r="D6" s="1"/>
      <x:c r="E6" s="1"/>
      <x:c r="F6" s="3"/>
      <x:c r="G6" s="3"/>
      <x:c r="H6" s="3"/>
      <x:c r="I6" s="3"/>
      <x:c r="J6" s="3"/>
      <x:c r="K6" s="3"/>
      <x:c r="L6" s="3"/>
      <x:c r="M6" s="3"/>
      <x:c r="N6" s="1"/>
      <x:c r="O6" s="1"/>
    </x:row>
    <x:row r="7" ht="21" customHeight="1">
      <x:c r="A7" s="1"/>
      <x:c r="B7" s="1"/>
      <x:c r="C7" s="1" t="str">
        <x:v>Blue values are editable. All inputs illustrative.</x:v>
      </x:c>
      <x:c r="D7" s="1"/>
      <x:c r="E7" s="1"/>
      <x:c r="F7" s="3"/>
      <x:c r="G7" s="3" t="str">
        <x:v>No owned assets or verified hotel forecasts.</x:v>
      </x:c>
      <x:c r="H7" s="3"/>
      <x:c r="I7" s="3"/>
      <x:c r="J7" s="3"/>
      <x:c r="K7" s="3"/>
      <x:c r="L7" s="3"/>
      <x:c r="M7" s="3"/>
      <x:c r="N7" s="1"/>
      <x:c r="O7" s="1"/>
    </x:row>
    <x:row r="8" ht="21" customHeight="1">
      <x:c r="A8" s="1"/>
      <x:c r="B8" s="1"/>
      <x:c r="C8" s="1"/>
      <x:c r="D8" s="1"/>
      <x:c r="E8" s="1"/>
      <x:c r="F8" s="3"/>
      <x:c r="G8" s="3"/>
      <x:c r="H8" s="3"/>
      <x:c r="I8" s="3"/>
      <x:c r="J8" s="3"/>
      <x:c r="K8" s="3"/>
      <x:c r="L8" s="3"/>
      <x:c r="M8" s="3"/>
      <x:c r="N8" s="1"/>
      <x:c r="O8" s="1"/>
    </x:row>
    <x:row r="9" ht="21" customHeight="1">
      <x:c r="A9" s="1"/>
      <x:c r="B9" s="1"/>
      <x:c r="C9" s="1"/>
      <x:c r="D9" s="1"/>
      <x:c r="E9" s="1"/>
      <x:c r="F9" s="3"/>
      <x:c r="G9" s="3"/>
      <x:c r="H9" s="3"/>
      <x:c r="I9" s="3"/>
      <x:c r="J9" s="3"/>
      <x:c r="K9" s="3"/>
      <x:c r="L9" s="3"/>
      <x:c r="M9" s="3"/>
      <x:c r="N9" s="1"/>
      <x:c r="O9" s="1"/>
    </x:row>
    <x:row r="10" ht="21" customHeight="1">
      <x:c r="A10" s="1"/>
      <x:c r="B10" s="1"/>
      <x:c r="C10" s="13" t="str">
        <x:v>Guest rooms</x:v>
      </x:c>
      <x:c r="D10" s="13"/>
      <x:c r="E10" s="13" t="str">
        <x:v>Active</x:v>
      </x:c>
      <x:c r="F10" s="14" t="n">
        <x:f>CHOOSE($F$4,F11,F12,F13,F14)</x:f>
        <x:v>30</x:v>
      </x:c>
      <x:c r="G10" s="3"/>
      <x:c r="H10" s="3"/>
      <x:c r="I10" s="3"/>
      <x:c r="J10" s="3"/>
      <x:c r="K10" s="3"/>
      <x:c r="L10" s="3"/>
      <x:c r="M10" s="3"/>
      <x:c r="N10" s="1"/>
      <x:c r="O10" s="1"/>
    </x:row>
    <x:row r="11" ht="21" customHeight="1">
      <x:c r="A11" s="1"/>
      <x:c r="B11" s="1"/>
      <x:c r="C11" s="1" t="str">
        <x:v>Development base</x:v>
      </x:c>
      <x:c r="D11" s="1"/>
      <x:c r="E11" s="1"/>
      <x:c r="F11" s="15" t="n">
        <x:v>30</x:v>
      </x:c>
      <x:c r="G11" s="3"/>
      <x:c r="H11" s="3"/>
      <x:c r="I11" s="3"/>
      <x:c r="J11" s="3"/>
      <x:c r="K11" s="3"/>
      <x:c r="L11" s="3"/>
      <x:c r="M11" s="3"/>
      <x:c r="N11" s="1"/>
      <x:c r="O11" s="1"/>
    </x:row>
    <x:row r="12" ht="21" customHeight="1">
      <x:c r="A12" s="1"/>
      <x:c r="B12" s="1"/>
      <x:c r="C12" s="1" t="str">
        <x:v>Qualifying deal</x:v>
      </x:c>
      <x:c r="D12" s="1"/>
      <x:c r="E12" s="1"/>
      <x:c r="F12" s="15" t="n">
        <x:v>30</x:v>
      </x:c>
      <x:c r="G12" s="3"/>
      <x:c r="H12" s="3"/>
      <x:c r="I12" s="3"/>
      <x:c r="J12" s="3"/>
      <x:c r="K12" s="3"/>
      <x:c r="L12" s="3"/>
      <x:c r="M12" s="3"/>
      <x:c r="N12" s="1"/>
      <x:c r="O12" s="1"/>
    </x:row>
    <x:row r="13" ht="21" customHeight="1">
      <x:c r="A13" s="1"/>
      <x:c r="B13" s="1"/>
      <x:c r="C13" s="1" t="str">
        <x:v>Downside</x:v>
      </x:c>
      <x:c r="D13" s="1"/>
      <x:c r="E13" s="1"/>
      <x:c r="F13" s="15" t="n">
        <x:v>30</x:v>
      </x:c>
      <x:c r="G13" s="3"/>
      <x:c r="H13" s="3"/>
      <x:c r="I13" s="3"/>
      <x:c r="J13" s="3"/>
      <x:c r="K13" s="3"/>
      <x:c r="L13" s="3"/>
      <x:c r="M13" s="3"/>
      <x:c r="N13" s="1"/>
      <x:c r="O13" s="1"/>
    </x:row>
    <x:row r="14" ht="21" customHeight="1">
      <x:c r="A14" s="1"/>
      <x:c r="B14" s="1"/>
      <x:c r="C14" s="1" t="str">
        <x:v>Small hotel</x:v>
      </x:c>
      <x:c r="D14" s="1"/>
      <x:c r="E14" s="1"/>
      <x:c r="F14" s="15" t="n">
        <x:v>15</x:v>
      </x:c>
      <x:c r="G14" s="3"/>
      <x:c r="H14" s="3"/>
      <x:c r="I14" s="3"/>
      <x:c r="J14" s="3"/>
      <x:c r="K14" s="3"/>
      <x:c r="L14" s="3"/>
      <x:c r="M14" s="3"/>
      <x:c r="N14" s="1"/>
      <x:c r="O14" s="1"/>
    </x:row>
    <x:row r="15" ht="21" customHeight="1">
      <x:c r="A15" s="1"/>
      <x:c r="B15" s="1"/>
      <x:c r="C15" s="1"/>
      <x:c r="D15" s="1"/>
      <x:c r="E15" s="1"/>
      <x:c r="F15" s="3"/>
      <x:c r="G15" s="3"/>
      <x:c r="H15" s="3"/>
      <x:c r="I15" s="3"/>
      <x:c r="J15" s="3"/>
      <x:c r="K15" s="3"/>
      <x:c r="L15" s="3"/>
      <x:c r="M15" s="3"/>
      <x:c r="N15" s="1"/>
      <x:c r="O15" s="1"/>
    </x:row>
    <x:row r="16" ht="21" customHeight="1">
      <x:c r="A16" s="1"/>
      <x:c r="B16" s="1"/>
      <x:c r="C16" s="13" t="str">
        <x:v>Acquisition price</x:v>
      </x:c>
      <x:c r="D16" s="13"/>
      <x:c r="E16" s="13" t="str">
        <x:v>Active</x:v>
      </x:c>
      <x:c r="F16" s="14" t="n">
        <x:f>CHOOSE($F$4,F17,F18,F19,F20)</x:f>
        <x:v>2500000</x:v>
      </x:c>
      <x:c r="G16" s="3"/>
      <x:c r="H16" s="3"/>
      <x:c r="I16" s="3"/>
      <x:c r="J16" s="3"/>
      <x:c r="K16" s="3"/>
      <x:c r="L16" s="3"/>
      <x:c r="M16" s="3"/>
      <x:c r="N16" s="1"/>
      <x:c r="O16" s="1"/>
    </x:row>
    <x:row r="17" ht="21" customHeight="1">
      <x:c r="A17" s="1"/>
      <x:c r="B17" s="1"/>
      <x:c r="C17" s="1" t="str">
        <x:v>Development base</x:v>
      </x:c>
      <x:c r="D17" s="1"/>
      <x:c r="E17" s="1"/>
      <x:c r="F17" s="15" t="n">
        <x:v>2500000</x:v>
      </x:c>
      <x:c r="G17" s="3"/>
      <x:c r="H17" s="3"/>
      <x:c r="I17" s="3"/>
      <x:c r="J17" s="3"/>
      <x:c r="K17" s="3"/>
      <x:c r="L17" s="3"/>
      <x:c r="M17" s="3"/>
      <x:c r="N17" s="1"/>
      <x:c r="O17" s="1"/>
    </x:row>
    <x:row r="18" ht="21" customHeight="1">
      <x:c r="A18" s="1"/>
      <x:c r="B18" s="1"/>
      <x:c r="C18" s="1" t="str">
        <x:v>Qualifying deal</x:v>
      </x:c>
      <x:c r="D18" s="1"/>
      <x:c r="E18" s="1"/>
      <x:c r="F18" s="15" t="n">
        <x:v>1750000</x:v>
      </x:c>
      <x:c r="G18" s="3"/>
      <x:c r="H18" s="3"/>
      <x:c r="I18" s="3"/>
      <x:c r="J18" s="3"/>
      <x:c r="K18" s="3"/>
      <x:c r="L18" s="3"/>
      <x:c r="M18" s="3"/>
      <x:c r="N18" s="1"/>
      <x:c r="O18" s="1"/>
    </x:row>
    <x:row r="19" ht="21" customHeight="1">
      <x:c r="A19" s="1"/>
      <x:c r="B19" s="1"/>
      <x:c r="C19" s="1" t="str">
        <x:v>Downside</x:v>
      </x:c>
      <x:c r="D19" s="1"/>
      <x:c r="E19" s="1"/>
      <x:c r="F19" s="15" t="n">
        <x:v>2500000</x:v>
      </x:c>
      <x:c r="G19" s="3"/>
      <x:c r="H19" s="3"/>
      <x:c r="I19" s="3"/>
      <x:c r="J19" s="3"/>
      <x:c r="K19" s="3"/>
      <x:c r="L19" s="3"/>
      <x:c r="M19" s="3"/>
      <x:c r="N19" s="1"/>
      <x:c r="O19" s="1"/>
    </x:row>
    <x:row r="20" ht="21" customHeight="1">
      <x:c r="A20" s="1"/>
      <x:c r="B20" s="1"/>
      <x:c r="C20" s="1" t="str">
        <x:v>Small hotel</x:v>
      </x:c>
      <x:c r="D20" s="1"/>
      <x:c r="E20" s="1"/>
      <x:c r="F20" s="15" t="n">
        <x:v>1800000</x:v>
      </x:c>
      <x:c r="G20" s="3"/>
      <x:c r="H20" s="3"/>
      <x:c r="I20" s="3"/>
      <x:c r="J20" s="3"/>
      <x:c r="K20" s="3"/>
      <x:c r="L20" s="3"/>
      <x:c r="M20" s="3"/>
      <x:c r="N20" s="1"/>
      <x:c r="O20" s="1"/>
    </x:row>
    <x:row r="21" ht="21" customHeight="1">
      <x:c r="A21" s="1"/>
      <x:c r="B21" s="1"/>
      <x:c r="C21" s="1"/>
      <x:c r="D21" s="1"/>
      <x:c r="E21" s="1"/>
      <x:c r="F21" s="3"/>
      <x:c r="G21" s="3"/>
      <x:c r="H21" s="3"/>
      <x:c r="I21" s="3"/>
      <x:c r="J21" s="3"/>
      <x:c r="K21" s="3"/>
      <x:c r="L21" s="3"/>
      <x:c r="M21" s="3"/>
      <x:c r="N21" s="1"/>
      <x:c r="O21" s="1"/>
    </x:row>
    <x:row r="22" ht="21" customHeight="1">
      <x:c r="A22" s="1"/>
      <x:c r="B22" s="1"/>
      <x:c r="C22" s="13" t="str">
        <x:v>Acquisition tax / cost allowance</x:v>
      </x:c>
      <x:c r="D22" s="13"/>
      <x:c r="E22" s="13" t="str">
        <x:v>Active</x:v>
      </x:c>
      <x:c r="F22" s="16" t="n">
        <x:f>CHOOSE($F$4,F23,F24,F25,F26)</x:f>
        <x:v>0.1</x:v>
      </x:c>
      <x:c r="G22" s="3"/>
      <x:c r="H22" s="3" t="str">
        <x:v>Blended allowance only. Region and transaction structure require tax advice.</x:v>
      </x:c>
      <x:c r="I22" s="3"/>
      <x:c r="J22" s="3"/>
      <x:c r="K22" s="3"/>
      <x:c r="L22" s="3"/>
      <x:c r="M22" s="3"/>
      <x:c r="N22" s="1"/>
      <x:c r="O22" s="1"/>
    </x:row>
    <x:row r="23" ht="21" customHeight="1">
      <x:c r="A23" s="1"/>
      <x:c r="B23" s="1"/>
      <x:c r="C23" s="1" t="str">
        <x:v>Development base</x:v>
      </x:c>
      <x:c r="D23" s="1"/>
      <x:c r="E23" s="1"/>
      <x:c r="F23" s="17" t="n">
        <x:v>0.1</x:v>
      </x:c>
      <x:c r="G23" s="3"/>
      <x:c r="H23" s="3"/>
      <x:c r="I23" s="3"/>
      <x:c r="J23" s="3"/>
      <x:c r="K23" s="3"/>
      <x:c r="L23" s="3"/>
      <x:c r="M23" s="3"/>
      <x:c r="N23" s="1"/>
      <x:c r="O23" s="1"/>
    </x:row>
    <x:row r="24" ht="21" customHeight="1">
      <x:c r="A24" s="1"/>
      <x:c r="B24" s="1"/>
      <x:c r="C24" s="1" t="str">
        <x:v>Qualifying deal</x:v>
      </x:c>
      <x:c r="D24" s="1"/>
      <x:c r="E24" s="1"/>
      <x:c r="F24" s="17" t="n">
        <x:v>0.1</x:v>
      </x:c>
      <x:c r="G24" s="3"/>
      <x:c r="H24" s="3"/>
      <x:c r="I24" s="3"/>
      <x:c r="J24" s="3"/>
      <x:c r="K24" s="3"/>
      <x:c r="L24" s="3"/>
      <x:c r="M24" s="3"/>
      <x:c r="N24" s="1"/>
      <x:c r="O24" s="1"/>
    </x:row>
    <x:row r="25" ht="21" customHeight="1">
      <x:c r="A25" s="1"/>
      <x:c r="B25" s="1"/>
      <x:c r="C25" s="1" t="str">
        <x:v>Downside</x:v>
      </x:c>
      <x:c r="D25" s="1"/>
      <x:c r="E25" s="1"/>
      <x:c r="F25" s="17" t="n">
        <x:v>0.1</x:v>
      </x:c>
      <x:c r="G25" s="3"/>
      <x:c r="H25" s="3"/>
      <x:c r="I25" s="3"/>
      <x:c r="J25" s="3"/>
      <x:c r="K25" s="3"/>
      <x:c r="L25" s="3"/>
      <x:c r="M25" s="3"/>
      <x:c r="N25" s="1"/>
      <x:c r="O25" s="1"/>
    </x:row>
    <x:row r="26" ht="21" customHeight="1">
      <x:c r="A26" s="1"/>
      <x:c r="B26" s="1"/>
      <x:c r="C26" s="1" t="str">
        <x:v>Small hotel</x:v>
      </x:c>
      <x:c r="D26" s="1"/>
      <x:c r="E26" s="1"/>
      <x:c r="F26" s="17" t="n">
        <x:v>0.1</x:v>
      </x:c>
      <x:c r="G26" s="3"/>
      <x:c r="H26" s="3"/>
      <x:c r="I26" s="3"/>
      <x:c r="J26" s="3"/>
      <x:c r="K26" s="3"/>
      <x:c r="L26" s="3"/>
      <x:c r="M26" s="3"/>
      <x:c r="N26" s="1"/>
      <x:c r="O26" s="1"/>
    </x:row>
    <x:row r="27" ht="21" customHeight="1">
      <x:c r="A27" s="1"/>
      <x:c r="B27" s="1"/>
      <x:c r="C27" s="1"/>
      <x:c r="D27" s="1"/>
      <x:c r="E27" s="1"/>
      <x:c r="F27" s="3"/>
      <x:c r="G27" s="3"/>
      <x:c r="H27" s="3"/>
      <x:c r="I27" s="3"/>
      <x:c r="J27" s="3"/>
      <x:c r="K27" s="3"/>
      <x:c r="L27" s="3"/>
      <x:c r="M27" s="3"/>
      <x:c r="N27" s="1"/>
      <x:c r="O27" s="1"/>
    </x:row>
    <x:row r="28" ht="21" customHeight="1">
      <x:c r="A28" s="1"/>
      <x:c r="B28" s="1"/>
      <x:c r="C28" s="13" t="str">
        <x:v>Legal and diligence at acquisition</x:v>
      </x:c>
      <x:c r="D28" s="13"/>
      <x:c r="E28" s="13" t="str">
        <x:v>Active</x:v>
      </x:c>
      <x:c r="F28" s="14" t="n">
        <x:f>CHOOSE($F$4,F29,F30,F31,F32)</x:f>
        <x:v>100000</x:v>
      </x:c>
      <x:c r="G28" s="3"/>
      <x:c r="H28" s="3"/>
      <x:c r="I28" s="3"/>
      <x:c r="J28" s="3"/>
      <x:c r="K28" s="3"/>
      <x:c r="L28" s="3"/>
      <x:c r="M28" s="3"/>
      <x:c r="N28" s="1"/>
      <x:c r="O28" s="1"/>
    </x:row>
    <x:row r="29" ht="21" customHeight="1">
      <x:c r="A29" s="1"/>
      <x:c r="B29" s="1"/>
      <x:c r="C29" s="1" t="str">
        <x:v>Development base</x:v>
      </x:c>
      <x:c r="D29" s="1"/>
      <x:c r="E29" s="1"/>
      <x:c r="F29" s="15" t="n">
        <x:v>100000</x:v>
      </x:c>
      <x:c r="G29" s="3"/>
      <x:c r="H29" s="3"/>
      <x:c r="I29" s="3"/>
      <x:c r="J29" s="3"/>
      <x:c r="K29" s="3"/>
      <x:c r="L29" s="3"/>
      <x:c r="M29" s="3"/>
      <x:c r="N29" s="1"/>
      <x:c r="O29" s="1"/>
    </x:row>
    <x:row r="30" ht="21" customHeight="1">
      <x:c r="A30" s="1"/>
      <x:c r="B30" s="1"/>
      <x:c r="C30" s="1" t="str">
        <x:v>Qualifying deal</x:v>
      </x:c>
      <x:c r="D30" s="1"/>
      <x:c r="E30" s="1"/>
      <x:c r="F30" s="15" t="n">
        <x:v>100000</x:v>
      </x:c>
      <x:c r="G30" s="3"/>
      <x:c r="H30" s="3"/>
      <x:c r="I30" s="3"/>
      <x:c r="J30" s="3"/>
      <x:c r="K30" s="3"/>
      <x:c r="L30" s="3"/>
      <x:c r="M30" s="3"/>
      <x:c r="N30" s="1"/>
      <x:c r="O30" s="1"/>
    </x:row>
    <x:row r="31" ht="21" customHeight="1">
      <x:c r="A31" s="1"/>
      <x:c r="B31" s="1"/>
      <x:c r="C31" s="1" t="str">
        <x:v>Downside</x:v>
      </x:c>
      <x:c r="D31" s="1"/>
      <x:c r="E31" s="1"/>
      <x:c r="F31" s="15" t="n">
        <x:v>100000</x:v>
      </x:c>
      <x:c r="G31" s="3"/>
      <x:c r="H31" s="3"/>
      <x:c r="I31" s="3"/>
      <x:c r="J31" s="3"/>
      <x:c r="K31" s="3"/>
      <x:c r="L31" s="3"/>
      <x:c r="M31" s="3"/>
      <x:c r="N31" s="1"/>
      <x:c r="O31" s="1"/>
    </x:row>
    <x:row r="32" ht="21" customHeight="1">
      <x:c r="A32" s="1"/>
      <x:c r="B32" s="1"/>
      <x:c r="C32" s="1" t="str">
        <x:v>Small hotel</x:v>
      </x:c>
      <x:c r="D32" s="1"/>
      <x:c r="E32" s="1"/>
      <x:c r="F32" s="15" t="n">
        <x:v>100000</x:v>
      </x:c>
      <x:c r="G32" s="3"/>
      <x:c r="H32" s="3"/>
      <x:c r="I32" s="3"/>
      <x:c r="J32" s="3"/>
      <x:c r="K32" s="3"/>
      <x:c r="L32" s="3"/>
      <x:c r="M32" s="3"/>
      <x:c r="N32" s="1"/>
      <x:c r="O32" s="1"/>
    </x:row>
    <x:row r="33" ht="21" customHeight="1">
      <x:c r="A33" s="1"/>
      <x:c r="B33" s="1"/>
      <x:c r="C33" s="1"/>
      <x:c r="D33" s="1"/>
      <x:c r="E33" s="1"/>
      <x:c r="F33" s="3"/>
      <x:c r="G33" s="3"/>
      <x:c r="H33" s="3"/>
      <x:c r="I33" s="3"/>
      <x:c r="J33" s="3"/>
      <x:c r="K33" s="3"/>
      <x:c r="L33" s="3"/>
      <x:c r="M33" s="3"/>
      <x:c r="N33" s="1"/>
      <x:c r="O33" s="1"/>
    </x:row>
    <x:row r="34" ht="21" customHeight="1">
      <x:c r="A34" s="1"/>
      <x:c r="B34" s="1"/>
      <x:c r="C34" s="13" t="str">
        <x:v>Hard construction cost</x:v>
      </x:c>
      <x:c r="D34" s="13"/>
      <x:c r="E34" s="13" t="str">
        <x:v>Active</x:v>
      </x:c>
      <x:c r="F34" s="14" t="n">
        <x:f>CHOOSE($F$4,F35,F36,F37,F38)</x:f>
        <x:v>4200000</x:v>
      </x:c>
      <x:c r="G34" s="3"/>
      <x:c r="H34" s="3"/>
      <x:c r="I34" s="3"/>
      <x:c r="J34" s="3"/>
      <x:c r="K34" s="3"/>
      <x:c r="L34" s="3"/>
      <x:c r="M34" s="3"/>
      <x:c r="N34" s="1"/>
      <x:c r="O34" s="1"/>
    </x:row>
    <x:row r="35" ht="21" customHeight="1">
      <x:c r="A35" s="1"/>
      <x:c r="B35" s="1"/>
      <x:c r="C35" s="1" t="str">
        <x:v>Development base</x:v>
      </x:c>
      <x:c r="D35" s="1"/>
      <x:c r="E35" s="1"/>
      <x:c r="F35" s="15" t="n">
        <x:v>4200000</x:v>
      </x:c>
      <x:c r="G35" s="3"/>
      <x:c r="H35" s="3"/>
      <x:c r="I35" s="3"/>
      <x:c r="J35" s="3"/>
      <x:c r="K35" s="3"/>
      <x:c r="L35" s="3"/>
      <x:c r="M35" s="3"/>
      <x:c r="N35" s="1"/>
      <x:c r="O35" s="1"/>
    </x:row>
    <x:row r="36" ht="21" customHeight="1">
      <x:c r="A36" s="1"/>
      <x:c r="B36" s="1"/>
      <x:c r="C36" s="1" t="str">
        <x:v>Qualifying deal</x:v>
      </x:c>
      <x:c r="D36" s="1"/>
      <x:c r="E36" s="1"/>
      <x:c r="F36" s="15" t="n">
        <x:v>3700000</x:v>
      </x:c>
      <x:c r="G36" s="3"/>
      <x:c r="H36" s="3"/>
      <x:c r="I36" s="3"/>
      <x:c r="J36" s="3"/>
      <x:c r="K36" s="3"/>
      <x:c r="L36" s="3"/>
      <x:c r="M36" s="3"/>
      <x:c r="N36" s="1"/>
      <x:c r="O36" s="1"/>
    </x:row>
    <x:row r="37" ht="21" customHeight="1">
      <x:c r="A37" s="1"/>
      <x:c r="B37" s="1"/>
      <x:c r="C37" s="1" t="str">
        <x:v>Downside</x:v>
      </x:c>
      <x:c r="D37" s="1"/>
      <x:c r="E37" s="1"/>
      <x:c r="F37" s="15" t="n">
        <x:v>4200000</x:v>
      </x:c>
      <x:c r="G37" s="3"/>
      <x:c r="H37" s="3"/>
      <x:c r="I37" s="3"/>
      <x:c r="J37" s="3"/>
      <x:c r="K37" s="3"/>
      <x:c r="L37" s="3"/>
      <x:c r="M37" s="3"/>
      <x:c r="N37" s="1"/>
      <x:c r="O37" s="1"/>
    </x:row>
    <x:row r="38" ht="21" customHeight="1">
      <x:c r="A38" s="1"/>
      <x:c r="B38" s="1"/>
      <x:c r="C38" s="1" t="str">
        <x:v>Small hotel</x:v>
      </x:c>
      <x:c r="D38" s="1"/>
      <x:c r="E38" s="1"/>
      <x:c r="F38" s="15" t="n">
        <x:v>2700000</x:v>
      </x:c>
      <x:c r="G38" s="3"/>
      <x:c r="H38" s="3"/>
      <x:c r="I38" s="3"/>
      <x:c r="J38" s="3"/>
      <x:c r="K38" s="3"/>
      <x:c r="L38" s="3"/>
      <x:c r="M38" s="3"/>
      <x:c r="N38" s="1"/>
      <x:c r="O38" s="1"/>
    </x:row>
    <x:row r="39" ht="21" customHeight="1">
      <x:c r="A39" s="1"/>
      <x:c r="B39" s="1"/>
      <x:c r="C39" s="1"/>
      <x:c r="D39" s="1"/>
      <x:c r="E39" s="1"/>
      <x:c r="F39" s="3"/>
      <x:c r="G39" s="3"/>
      <x:c r="H39" s="3"/>
      <x:c r="I39" s="3"/>
      <x:c r="J39" s="3"/>
      <x:c r="K39" s="3"/>
      <x:c r="L39" s="3"/>
      <x:c r="M39" s="3"/>
      <x:c r="N39" s="1"/>
      <x:c r="O39" s="1"/>
    </x:row>
    <x:row r="40" ht="21" customHeight="1">
      <x:c r="A40" s="1"/>
      <x:c r="B40" s="1"/>
      <x:c r="C40" s="13" t="str">
        <x:v>Furniture, fixtures and equipment</x:v>
      </x:c>
      <x:c r="D40" s="13"/>
      <x:c r="E40" s="13" t="str">
        <x:v>Active</x:v>
      </x:c>
      <x:c r="F40" s="14" t="n">
        <x:f>CHOOSE($F$4,F41,F42,F43,F44)</x:f>
        <x:v>750000</x:v>
      </x:c>
      <x:c r="G40" s="3"/>
      <x:c r="H40" s="3"/>
      <x:c r="I40" s="3"/>
      <x:c r="J40" s="3"/>
      <x:c r="K40" s="3"/>
      <x:c r="L40" s="3"/>
      <x:c r="M40" s="3"/>
      <x:c r="N40" s="1"/>
      <x:c r="O40" s="1"/>
    </x:row>
    <x:row r="41" ht="21" customHeight="1">
      <x:c r="A41" s="1"/>
      <x:c r="B41" s="1"/>
      <x:c r="C41" s="1" t="str">
        <x:v>Development base</x:v>
      </x:c>
      <x:c r="D41" s="1"/>
      <x:c r="E41" s="1"/>
      <x:c r="F41" s="15" t="n">
        <x:v>750000</x:v>
      </x:c>
      <x:c r="G41" s="3"/>
      <x:c r="H41" s="3"/>
      <x:c r="I41" s="3"/>
      <x:c r="J41" s="3"/>
      <x:c r="K41" s="3"/>
      <x:c r="L41" s="3"/>
      <x:c r="M41" s="3"/>
      <x:c r="N41" s="1"/>
      <x:c r="O41" s="1"/>
    </x:row>
    <x:row r="42" ht="21" customHeight="1">
      <x:c r="A42" s="1"/>
      <x:c r="B42" s="1"/>
      <x:c r="C42" s="1" t="str">
        <x:v>Qualifying deal</x:v>
      </x:c>
      <x:c r="D42" s="1"/>
      <x:c r="E42" s="1"/>
      <x:c r="F42" s="15" t="n">
        <x:v>750000</x:v>
      </x:c>
      <x:c r="G42" s="3"/>
      <x:c r="H42" s="3"/>
      <x:c r="I42" s="3"/>
      <x:c r="J42" s="3"/>
      <x:c r="K42" s="3"/>
      <x:c r="L42" s="3"/>
      <x:c r="M42" s="3"/>
      <x:c r="N42" s="1"/>
      <x:c r="O42" s="1"/>
    </x:row>
    <x:row r="43" ht="21" customHeight="1">
      <x:c r="A43" s="1"/>
      <x:c r="B43" s="1"/>
      <x:c r="C43" s="1" t="str">
        <x:v>Downside</x:v>
      </x:c>
      <x:c r="D43" s="1"/>
      <x:c r="E43" s="1"/>
      <x:c r="F43" s="15" t="n">
        <x:v>750000</x:v>
      </x:c>
      <x:c r="G43" s="3"/>
      <x:c r="H43" s="3"/>
      <x:c r="I43" s="3"/>
      <x:c r="J43" s="3"/>
      <x:c r="K43" s="3"/>
      <x:c r="L43" s="3"/>
      <x:c r="M43" s="3"/>
      <x:c r="N43" s="1"/>
      <x:c r="O43" s="1"/>
    </x:row>
    <x:row r="44" ht="21" customHeight="1">
      <x:c r="A44" s="1"/>
      <x:c r="B44" s="1"/>
      <x:c r="C44" s="1" t="str">
        <x:v>Small hotel</x:v>
      </x:c>
      <x:c r="D44" s="1"/>
      <x:c r="E44" s="1"/>
      <x:c r="F44" s="15" t="n">
        <x:v>400000</x:v>
      </x:c>
      <x:c r="G44" s="3"/>
      <x:c r="H44" s="3"/>
      <x:c r="I44" s="3"/>
      <x:c r="J44" s="3"/>
      <x:c r="K44" s="3"/>
      <x:c r="L44" s="3"/>
      <x:c r="M44" s="3"/>
      <x:c r="N44" s="1"/>
      <x:c r="O44" s="1"/>
    </x:row>
    <x:row r="45" ht="21" customHeight="1">
      <x:c r="A45" s="1"/>
      <x:c r="B45" s="1"/>
      <x:c r="C45" s="1"/>
      <x:c r="D45" s="1"/>
      <x:c r="E45" s="1"/>
      <x:c r="F45" s="3"/>
      <x:c r="G45" s="3"/>
      <x:c r="H45" s="3"/>
      <x:c r="I45" s="3"/>
      <x:c r="J45" s="3"/>
      <x:c r="K45" s="3"/>
      <x:c r="L45" s="3"/>
      <x:c r="M45" s="3"/>
      <x:c r="N45" s="1"/>
      <x:c r="O45" s="1"/>
    </x:row>
    <x:row r="46" ht="21" customHeight="1">
      <x:c r="A46" s="1"/>
      <x:c r="B46" s="1"/>
      <x:c r="C46" s="13" t="str">
        <x:v>Architect / design / permits</x:v>
      </x:c>
      <x:c r="D46" s="13"/>
      <x:c r="E46" s="13" t="str">
        <x:v>Active</x:v>
      </x:c>
      <x:c r="F46" s="14" t="n">
        <x:f>CHOOSE($F$4,F47,F48,F49,F50)</x:f>
        <x:v>630000</x:v>
      </x:c>
      <x:c r="G46" s="3"/>
      <x:c r="H46" s="3"/>
      <x:c r="I46" s="3"/>
      <x:c r="J46" s="3"/>
      <x:c r="K46" s="3"/>
      <x:c r="L46" s="3"/>
      <x:c r="M46" s="3"/>
      <x:c r="N46" s="1"/>
      <x:c r="O46" s="1"/>
    </x:row>
    <x:row r="47" ht="21" customHeight="1">
      <x:c r="A47" s="1"/>
      <x:c r="B47" s="1"/>
      <x:c r="C47" s="1" t="str">
        <x:v>Development base</x:v>
      </x:c>
      <x:c r="D47" s="1"/>
      <x:c r="E47" s="1"/>
      <x:c r="F47" s="15" t="n">
        <x:v>630000</x:v>
      </x:c>
      <x:c r="G47" s="3"/>
      <x:c r="H47" s="3"/>
      <x:c r="I47" s="3"/>
      <x:c r="J47" s="3"/>
      <x:c r="K47" s="3"/>
      <x:c r="L47" s="3"/>
      <x:c r="M47" s="3"/>
      <x:c r="N47" s="1"/>
      <x:c r="O47" s="1"/>
    </x:row>
    <x:row r="48" ht="21" customHeight="1">
      <x:c r="A48" s="1"/>
      <x:c r="B48" s="1"/>
      <x:c r="C48" s="1" t="str">
        <x:v>Qualifying deal</x:v>
      </x:c>
      <x:c r="D48" s="1"/>
      <x:c r="E48" s="1"/>
      <x:c r="F48" s="15" t="n">
        <x:v>630000</x:v>
      </x:c>
      <x:c r="G48" s="3"/>
      <x:c r="H48" s="3"/>
      <x:c r="I48" s="3"/>
      <x:c r="J48" s="3"/>
      <x:c r="K48" s="3"/>
      <x:c r="L48" s="3"/>
      <x:c r="M48" s="3"/>
      <x:c r="N48" s="1"/>
      <x:c r="O48" s="1"/>
    </x:row>
    <x:row r="49" ht="21" customHeight="1">
      <x:c r="A49" s="1"/>
      <x:c r="B49" s="1"/>
      <x:c r="C49" s="1" t="str">
        <x:v>Downside</x:v>
      </x:c>
      <x:c r="D49" s="1"/>
      <x:c r="E49" s="1"/>
      <x:c r="F49" s="15" t="n">
        <x:v>630000</x:v>
      </x:c>
      <x:c r="G49" s="3"/>
      <x:c r="H49" s="3"/>
      <x:c r="I49" s="3"/>
      <x:c r="J49" s="3"/>
      <x:c r="K49" s="3"/>
      <x:c r="L49" s="3"/>
      <x:c r="M49" s="3"/>
      <x:c r="N49" s="1"/>
      <x:c r="O49" s="1"/>
    </x:row>
    <x:row r="50" ht="21" customHeight="1">
      <x:c r="A50" s="1"/>
      <x:c r="B50" s="1"/>
      <x:c r="C50" s="1" t="str">
        <x:v>Small hotel</x:v>
      </x:c>
      <x:c r="D50" s="1"/>
      <x:c r="E50" s="1"/>
      <x:c r="F50" s="15" t="n">
        <x:v>450000</x:v>
      </x:c>
      <x:c r="G50" s="3"/>
      <x:c r="H50" s="3"/>
      <x:c r="I50" s="3"/>
      <x:c r="J50" s="3"/>
      <x:c r="K50" s="3"/>
      <x:c r="L50" s="3"/>
      <x:c r="M50" s="3"/>
      <x:c r="N50" s="1"/>
      <x:c r="O50" s="1"/>
    </x:row>
    <x:row r="51" ht="21" customHeight="1">
      <x:c r="A51" s="1"/>
      <x:c r="B51" s="1"/>
      <x:c r="C51" s="1"/>
      <x:c r="D51" s="1"/>
      <x:c r="E51" s="1"/>
      <x:c r="F51" s="3"/>
      <x:c r="G51" s="3"/>
      <x:c r="H51" s="3"/>
      <x:c r="I51" s="3"/>
      <x:c r="J51" s="3"/>
      <x:c r="K51" s="3"/>
      <x:c r="L51" s="3"/>
      <x:c r="M51" s="3"/>
      <x:c r="N51" s="1"/>
      <x:c r="O51" s="1"/>
    </x:row>
    <x:row r="52" ht="21" customHeight="1">
      <x:c r="A52" s="1"/>
      <x:c r="B52" s="1"/>
      <x:c r="C52" s="13" t="str">
        <x:v>Contingency on works and soft costs</x:v>
      </x:c>
      <x:c r="D52" s="13"/>
      <x:c r="E52" s="13" t="str">
        <x:v>Active</x:v>
      </x:c>
      <x:c r="F52" s="16" t="n">
        <x:f>CHOOSE($F$4,F53,F54,F55,F56)</x:f>
        <x:v>0.15</x:v>
      </x:c>
      <x:c r="G52" s="3"/>
      <x:c r="H52" s="3" t="str">
        <x:v>Contingency added to hard cost, FF&amp;E and soft costs.</x:v>
      </x:c>
      <x:c r="I52" s="3"/>
      <x:c r="J52" s="3"/>
      <x:c r="K52" s="3"/>
      <x:c r="L52" s="3"/>
      <x:c r="M52" s="3"/>
      <x:c r="N52" s="1"/>
      <x:c r="O52" s="1"/>
    </x:row>
    <x:row r="53" ht="21" customHeight="1">
      <x:c r="A53" s="1"/>
      <x:c r="B53" s="1"/>
      <x:c r="C53" s="1" t="str">
        <x:v>Development base</x:v>
      </x:c>
      <x:c r="D53" s="1"/>
      <x:c r="E53" s="1"/>
      <x:c r="F53" s="17" t="n">
        <x:v>0.15</x:v>
      </x:c>
      <x:c r="G53" s="3"/>
      <x:c r="H53" s="3"/>
      <x:c r="I53" s="3"/>
      <x:c r="J53" s="3"/>
      <x:c r="K53" s="3"/>
      <x:c r="L53" s="3"/>
      <x:c r="M53" s="3"/>
      <x:c r="N53" s="1"/>
      <x:c r="O53" s="1"/>
    </x:row>
    <x:row r="54" ht="21" customHeight="1">
      <x:c r="A54" s="1"/>
      <x:c r="B54" s="1"/>
      <x:c r="C54" s="1" t="str">
        <x:v>Qualifying deal</x:v>
      </x:c>
      <x:c r="D54" s="1"/>
      <x:c r="E54" s="1"/>
      <x:c r="F54" s="17" t="n">
        <x:v>0.15</x:v>
      </x:c>
      <x:c r="G54" s="3"/>
      <x:c r="H54" s="3"/>
      <x:c r="I54" s="3"/>
      <x:c r="J54" s="3"/>
      <x:c r="K54" s="3"/>
      <x:c r="L54" s="3"/>
      <x:c r="M54" s="3"/>
      <x:c r="N54" s="1"/>
      <x:c r="O54" s="1"/>
    </x:row>
    <x:row r="55" ht="21" customHeight="1">
      <x:c r="A55" s="1"/>
      <x:c r="B55" s="1"/>
      <x:c r="C55" s="1" t="str">
        <x:v>Downside</x:v>
      </x:c>
      <x:c r="D55" s="1"/>
      <x:c r="E55" s="1"/>
      <x:c r="F55" s="17" t="n">
        <x:v>0.15</x:v>
      </x:c>
      <x:c r="G55" s="3"/>
      <x:c r="H55" s="3"/>
      <x:c r="I55" s="3"/>
      <x:c r="J55" s="3"/>
      <x:c r="K55" s="3"/>
      <x:c r="L55" s="3"/>
      <x:c r="M55" s="3"/>
      <x:c r="N55" s="1"/>
      <x:c r="O55" s="1"/>
    </x:row>
    <x:row r="56" ht="21" customHeight="1">
      <x:c r="A56" s="1"/>
      <x:c r="B56" s="1"/>
      <x:c r="C56" s="1" t="str">
        <x:v>Small hotel</x:v>
      </x:c>
      <x:c r="D56" s="1"/>
      <x:c r="E56" s="1"/>
      <x:c r="F56" s="17" t="n">
        <x:v>0.15</x:v>
      </x:c>
      <x:c r="G56" s="3"/>
      <x:c r="H56" s="3"/>
      <x:c r="I56" s="3"/>
      <x:c r="J56" s="3"/>
      <x:c r="K56" s="3"/>
      <x:c r="L56" s="3"/>
      <x:c r="M56" s="3"/>
      <x:c r="N56" s="1"/>
      <x:c r="O56" s="1"/>
    </x:row>
    <x:row r="57" ht="21" customHeight="1">
      <x:c r="A57" s="1"/>
      <x:c r="B57" s="1"/>
      <x:c r="C57" s="1"/>
      <x:c r="D57" s="1"/>
      <x:c r="E57" s="1"/>
      <x:c r="F57" s="3"/>
      <x:c r="G57" s="3"/>
      <x:c r="H57" s="3"/>
      <x:c r="I57" s="3"/>
      <x:c r="J57" s="3"/>
      <x:c r="K57" s="3"/>
      <x:c r="L57" s="3"/>
      <x:c r="M57" s="3"/>
      <x:c r="N57" s="1"/>
      <x:c r="O57" s="1"/>
    </x:row>
    <x:row r="58" ht="21" customHeight="1">
      <x:c r="A58" s="1"/>
      <x:c r="B58" s="1"/>
      <x:c r="C58" s="13" t="str">
        <x:v>Pre-opening budget</x:v>
      </x:c>
      <x:c r="D58" s="13"/>
      <x:c r="E58" s="13" t="str">
        <x:v>Active</x:v>
      </x:c>
      <x:c r="F58" s="14" t="n">
        <x:f>CHOOSE($F$4,F59,F60,F61,F62)</x:f>
        <x:v>300000</x:v>
      </x:c>
      <x:c r="G58" s="3"/>
      <x:c r="H58" s="3"/>
      <x:c r="I58" s="3"/>
      <x:c r="J58" s="3"/>
      <x:c r="K58" s="3"/>
      <x:c r="L58" s="3"/>
      <x:c r="M58" s="3"/>
      <x:c r="N58" s="1"/>
      <x:c r="O58" s="1"/>
    </x:row>
    <x:row r="59" ht="21" customHeight="1">
      <x:c r="A59" s="1"/>
      <x:c r="B59" s="1"/>
      <x:c r="C59" s="1" t="str">
        <x:v>Development base</x:v>
      </x:c>
      <x:c r="D59" s="1"/>
      <x:c r="E59" s="1"/>
      <x:c r="F59" s="15" t="n">
        <x:v>300000</x:v>
      </x:c>
      <x:c r="G59" s="3"/>
      <x:c r="H59" s="3"/>
      <x:c r="I59" s="3"/>
      <x:c r="J59" s="3"/>
      <x:c r="K59" s="3"/>
      <x:c r="L59" s="3"/>
      <x:c r="M59" s="3"/>
      <x:c r="N59" s="1"/>
      <x:c r="O59" s="1"/>
    </x:row>
    <x:row r="60" ht="21" customHeight="1">
      <x:c r="A60" s="1"/>
      <x:c r="B60" s="1"/>
      <x:c r="C60" s="1" t="str">
        <x:v>Qualifying deal</x:v>
      </x:c>
      <x:c r="D60" s="1"/>
      <x:c r="E60" s="1"/>
      <x:c r="F60" s="15" t="n">
        <x:v>300000</x:v>
      </x:c>
      <x:c r="G60" s="3"/>
      <x:c r="H60" s="3"/>
      <x:c r="I60" s="3"/>
      <x:c r="J60" s="3"/>
      <x:c r="K60" s="3"/>
      <x:c r="L60" s="3"/>
      <x:c r="M60" s="3"/>
      <x:c r="N60" s="1"/>
      <x:c r="O60" s="1"/>
    </x:row>
    <x:row r="61" ht="21" customHeight="1">
      <x:c r="A61" s="1"/>
      <x:c r="B61" s="1"/>
      <x:c r="C61" s="1" t="str">
        <x:v>Downside</x:v>
      </x:c>
      <x:c r="D61" s="1"/>
      <x:c r="E61" s="1"/>
      <x:c r="F61" s="15" t="n">
        <x:v>300000</x:v>
      </x:c>
      <x:c r="G61" s="3"/>
      <x:c r="H61" s="3"/>
      <x:c r="I61" s="3"/>
      <x:c r="J61" s="3"/>
      <x:c r="K61" s="3"/>
      <x:c r="L61" s="3"/>
      <x:c r="M61" s="3"/>
      <x:c r="N61" s="1"/>
      <x:c r="O61" s="1"/>
    </x:row>
    <x:row r="62" ht="21" customHeight="1">
      <x:c r="A62" s="1"/>
      <x:c r="B62" s="1"/>
      <x:c r="C62" s="1" t="str">
        <x:v>Small hotel</x:v>
      </x:c>
      <x:c r="D62" s="1"/>
      <x:c r="E62" s="1"/>
      <x:c r="F62" s="15" t="n">
        <x:v>220000</x:v>
      </x:c>
      <x:c r="G62" s="3"/>
      <x:c r="H62" s="3"/>
      <x:c r="I62" s="3"/>
      <x:c r="J62" s="3"/>
      <x:c r="K62" s="3"/>
      <x:c r="L62" s="3"/>
      <x:c r="M62" s="3"/>
      <x:c r="N62" s="1"/>
      <x:c r="O62" s="1"/>
    </x:row>
    <x:row r="63" ht="21" customHeight="1">
      <x:c r="A63" s="1"/>
      <x:c r="B63" s="1"/>
      <x:c r="C63" s="1"/>
      <x:c r="D63" s="1"/>
      <x:c r="E63" s="1"/>
      <x:c r="F63" s="3"/>
      <x:c r="G63" s="3"/>
      <x:c r="H63" s="3"/>
      <x:c r="I63" s="3"/>
      <x:c r="J63" s="3"/>
      <x:c r="K63" s="3"/>
      <x:c r="L63" s="3"/>
      <x:c r="M63" s="3"/>
      <x:c r="N63" s="1"/>
      <x:c r="O63" s="1"/>
    </x:row>
    <x:row r="64" ht="21" customHeight="1">
      <x:c r="A64" s="1"/>
      <x:c r="B64" s="1"/>
      <x:c r="C64" s="13" t="str">
        <x:v>Working capital funded at opening</x:v>
      </x:c>
      <x:c r="D64" s="13"/>
      <x:c r="E64" s="13" t="str">
        <x:v>Active</x:v>
      </x:c>
      <x:c r="F64" s="14" t="n">
        <x:f>CHOOSE($F$4,F65,F66,F67,F68)</x:f>
        <x:v>200000</x:v>
      </x:c>
      <x:c r="G64" s="3"/>
      <x:c r="H64" s="3"/>
      <x:c r="I64" s="3"/>
      <x:c r="J64" s="3"/>
      <x:c r="K64" s="3"/>
      <x:c r="L64" s="3"/>
      <x:c r="M64" s="3"/>
      <x:c r="N64" s="1"/>
      <x:c r="O64" s="1"/>
    </x:row>
    <x:row r="65" ht="21" customHeight="1">
      <x:c r="A65" s="1"/>
      <x:c r="B65" s="1"/>
      <x:c r="C65" s="1" t="str">
        <x:v>Development base</x:v>
      </x:c>
      <x:c r="D65" s="1"/>
      <x:c r="E65" s="1"/>
      <x:c r="F65" s="15" t="n">
        <x:v>200000</x:v>
      </x:c>
      <x:c r="G65" s="3"/>
      <x:c r="H65" s="3"/>
      <x:c r="I65" s="3"/>
      <x:c r="J65" s="3"/>
      <x:c r="K65" s="3"/>
      <x:c r="L65" s="3"/>
      <x:c r="M65" s="3"/>
      <x:c r="N65" s="1"/>
      <x:c r="O65" s="1"/>
    </x:row>
    <x:row r="66" ht="21" customHeight="1">
      <x:c r="A66" s="1"/>
      <x:c r="B66" s="1"/>
      <x:c r="C66" s="1" t="str">
        <x:v>Qualifying deal</x:v>
      </x:c>
      <x:c r="D66" s="1"/>
      <x:c r="E66" s="1"/>
      <x:c r="F66" s="15" t="n">
        <x:v>200000</x:v>
      </x:c>
      <x:c r="G66" s="3"/>
      <x:c r="H66" s="3"/>
      <x:c r="I66" s="3"/>
      <x:c r="J66" s="3"/>
      <x:c r="K66" s="3"/>
      <x:c r="L66" s="3"/>
      <x:c r="M66" s="3"/>
      <x:c r="N66" s="1"/>
      <x:c r="O66" s="1"/>
    </x:row>
    <x:row r="67" ht="21" customHeight="1">
      <x:c r="A67" s="1"/>
      <x:c r="B67" s="1"/>
      <x:c r="C67" s="1" t="str">
        <x:v>Downside</x:v>
      </x:c>
      <x:c r="D67" s="1"/>
      <x:c r="E67" s="1"/>
      <x:c r="F67" s="15" t="n">
        <x:v>200000</x:v>
      </x:c>
      <x:c r="G67" s="3"/>
      <x:c r="H67" s="3"/>
      <x:c r="I67" s="3"/>
      <x:c r="J67" s="3"/>
      <x:c r="K67" s="3"/>
      <x:c r="L67" s="3"/>
      <x:c r="M67" s="3"/>
      <x:c r="N67" s="1"/>
      <x:c r="O67" s="1"/>
    </x:row>
    <x:row r="68" ht="21" customHeight="1">
      <x:c r="A68" s="1"/>
      <x:c r="B68" s="1"/>
      <x:c r="C68" s="1" t="str">
        <x:v>Small hotel</x:v>
      </x:c>
      <x:c r="D68" s="1"/>
      <x:c r="E68" s="1"/>
      <x:c r="F68" s="15" t="n">
        <x:v>140000</x:v>
      </x:c>
      <x:c r="G68" s="3"/>
      <x:c r="H68" s="3"/>
      <x:c r="I68" s="3"/>
      <x:c r="J68" s="3"/>
      <x:c r="K68" s="3"/>
      <x:c r="L68" s="3"/>
      <x:c r="M68" s="3"/>
      <x:c r="N68" s="1"/>
      <x:c r="O68" s="1"/>
    </x:row>
    <x:row r="69" ht="21" customHeight="1">
      <x:c r="A69" s="1"/>
      <x:c r="B69" s="1"/>
      <x:c r="C69" s="1"/>
      <x:c r="D69" s="1"/>
      <x:c r="E69" s="1"/>
      <x:c r="F69" s="3"/>
      <x:c r="G69" s="3"/>
      <x:c r="H69" s="3"/>
      <x:c r="I69" s="3"/>
      <x:c r="J69" s="3"/>
      <x:c r="K69" s="3"/>
      <x:c r="L69" s="3"/>
      <x:c r="M69" s="3"/>
      <x:c r="N69" s="1"/>
      <x:c r="O69" s="1"/>
    </x:row>
    <x:row r="70" ht="21" customHeight="1">
      <x:c r="A70" s="1"/>
      <x:c r="B70" s="1"/>
      <x:c r="C70" s="13" t="str">
        <x:v>Development oversight payment</x:v>
      </x:c>
      <x:c r="D70" s="13"/>
      <x:c r="E70" s="13" t="str">
        <x:v>Active</x:v>
      </x:c>
      <x:c r="F70" s="14" t="n">
        <x:f>CHOOSE($F$4,F71,F72,F73,F74)</x:f>
        <x:v>150000</x:v>
      </x:c>
      <x:c r="G70" s="3"/>
      <x:c r="H70" s="3" t="str">
        <x:v>€150k upfront establishment plus each subsequent development year-end.</x:v>
      </x:c>
      <x:c r="I70" s="3"/>
      <x:c r="J70" s="3"/>
      <x:c r="K70" s="3"/>
      <x:c r="L70" s="3"/>
      <x:c r="M70" s="3"/>
      <x:c r="N70" s="1"/>
      <x:c r="O70" s="1"/>
    </x:row>
    <x:row r="71" ht="21" customHeight="1">
      <x:c r="A71" s="1"/>
      <x:c r="B71" s="1"/>
      <x:c r="C71" s="1" t="str">
        <x:v>Development base</x:v>
      </x:c>
      <x:c r="D71" s="1"/>
      <x:c r="E71" s="1"/>
      <x:c r="F71" s="15" t="n">
        <x:v>150000</x:v>
      </x:c>
      <x:c r="G71" s="3"/>
      <x:c r="H71" s="3"/>
      <x:c r="I71" s="3"/>
      <x:c r="J71" s="3"/>
      <x:c r="K71" s="3"/>
      <x:c r="L71" s="3"/>
      <x:c r="M71" s="3"/>
      <x:c r="N71" s="1"/>
      <x:c r="O71" s="1"/>
    </x:row>
    <x:row r="72" ht="21" customHeight="1">
      <x:c r="A72" s="1"/>
      <x:c r="B72" s="1"/>
      <x:c r="C72" s="1" t="str">
        <x:v>Qualifying deal</x:v>
      </x:c>
      <x:c r="D72" s="1"/>
      <x:c r="E72" s="1"/>
      <x:c r="F72" s="15" t="n">
        <x:v>150000</x:v>
      </x:c>
      <x:c r="G72" s="3"/>
      <x:c r="H72" s="3"/>
      <x:c r="I72" s="3"/>
      <x:c r="J72" s="3"/>
      <x:c r="K72" s="3"/>
      <x:c r="L72" s="3"/>
      <x:c r="M72" s="3"/>
      <x:c r="N72" s="1"/>
      <x:c r="O72" s="1"/>
    </x:row>
    <x:row r="73" ht="21" customHeight="1">
      <x:c r="A73" s="1"/>
      <x:c r="B73" s="1"/>
      <x:c r="C73" s="1" t="str">
        <x:v>Downside</x:v>
      </x:c>
      <x:c r="D73" s="1"/>
      <x:c r="E73" s="1"/>
      <x:c r="F73" s="15" t="n">
        <x:v>150000</x:v>
      </x:c>
      <x:c r="G73" s="3"/>
      <x:c r="H73" s="3"/>
      <x:c r="I73" s="3"/>
      <x:c r="J73" s="3"/>
      <x:c r="K73" s="3"/>
      <x:c r="L73" s="3"/>
      <x:c r="M73" s="3"/>
      <x:c r="N73" s="1"/>
      <x:c r="O73" s="1"/>
    </x:row>
    <x:row r="74" ht="21" customHeight="1">
      <x:c r="A74" s="1"/>
      <x:c r="B74" s="1"/>
      <x:c r="C74" s="1" t="str">
        <x:v>Small hotel</x:v>
      </x:c>
      <x:c r="D74" s="1"/>
      <x:c r="E74" s="1"/>
      <x:c r="F74" s="15" t="n">
        <x:v>150000</x:v>
      </x:c>
      <x:c r="G74" s="3"/>
      <x:c r="H74" s="3"/>
      <x:c r="I74" s="3"/>
      <x:c r="J74" s="3"/>
      <x:c r="K74" s="3"/>
      <x:c r="L74" s="3"/>
      <x:c r="M74" s="3"/>
      <x:c r="N74" s="1"/>
      <x:c r="O74" s="1"/>
    </x:row>
    <x:row r="75" ht="21" customHeight="1">
      <x:c r="A75" s="1"/>
      <x:c r="B75" s="1"/>
      <x:c r="C75" s="1"/>
      <x:c r="D75" s="1"/>
      <x:c r="E75" s="1"/>
      <x:c r="F75" s="3"/>
      <x:c r="G75" s="3"/>
      <x:c r="H75" s="3"/>
      <x:c r="I75" s="3"/>
      <x:c r="J75" s="3"/>
      <x:c r="K75" s="3"/>
      <x:c r="L75" s="3"/>
      <x:c r="M75" s="3"/>
      <x:c r="N75" s="1"/>
      <x:c r="O75" s="1"/>
    </x:row>
    <x:row r="76" ht="21" customHeight="1">
      <x:c r="A76" s="1"/>
      <x:c r="B76" s="1"/>
      <x:c r="C76" s="13" t="str">
        <x:v>Opening delay in years (0 or 1)</x:v>
      </x:c>
      <x:c r="D76" s="13"/>
      <x:c r="E76" s="13" t="str">
        <x:v>Active</x:v>
      </x:c>
      <x:c r="F76" s="14" t="n">
        <x:f>CHOOSE($F$4,F77,F78,F79,F80)</x:f>
        <x:v>0</x:v>
      </x:c>
      <x:c r="G76" s="3"/>
      <x:c r="H76" s="3" t="str">
        <x:v>Only 0 or 1 supported in this annual timing model.</x:v>
      </x:c>
      <x:c r="I76" s="3"/>
      <x:c r="J76" s="3"/>
      <x:c r="K76" s="3"/>
      <x:c r="L76" s="3"/>
      <x:c r="M76" s="3"/>
      <x:c r="N76" s="1"/>
      <x:c r="O76" s="1"/>
    </x:row>
    <x:row r="77" ht="21" customHeight="1">
      <x:c r="A77" s="1"/>
      <x:c r="B77" s="1"/>
      <x:c r="C77" s="1" t="str">
        <x:v>Development base</x:v>
      </x:c>
      <x:c r="D77" s="1"/>
      <x:c r="E77" s="1"/>
      <x:c r="F77" s="15" t="n">
        <x:v>0</x:v>
      </x:c>
      <x:c r="G77" s="3"/>
      <x:c r="H77" s="3"/>
      <x:c r="I77" s="3"/>
      <x:c r="J77" s="3"/>
      <x:c r="K77" s="3"/>
      <x:c r="L77" s="3"/>
      <x:c r="M77" s="3"/>
      <x:c r="N77" s="1"/>
      <x:c r="O77" s="1"/>
    </x:row>
    <x:row r="78" ht="21" customHeight="1">
      <x:c r="A78" s="1"/>
      <x:c r="B78" s="1"/>
      <x:c r="C78" s="1" t="str">
        <x:v>Qualifying deal</x:v>
      </x:c>
      <x:c r="D78" s="1"/>
      <x:c r="E78" s="1"/>
      <x:c r="F78" s="15" t="n">
        <x:v>0</x:v>
      </x:c>
      <x:c r="G78" s="3"/>
      <x:c r="H78" s="3"/>
      <x:c r="I78" s="3"/>
      <x:c r="J78" s="3"/>
      <x:c r="K78" s="3"/>
      <x:c r="L78" s="3"/>
      <x:c r="M78" s="3"/>
      <x:c r="N78" s="1"/>
      <x:c r="O78" s="1"/>
    </x:row>
    <x:row r="79" ht="21" customHeight="1">
      <x:c r="A79" s="1"/>
      <x:c r="B79" s="1"/>
      <x:c r="C79" s="1" t="str">
        <x:v>Downside</x:v>
      </x:c>
      <x:c r="D79" s="1"/>
      <x:c r="E79" s="1"/>
      <x:c r="F79" s="15" t="n">
        <x:v>1</x:v>
      </x:c>
      <x:c r="G79" s="3"/>
      <x:c r="H79" s="3"/>
      <x:c r="I79" s="3"/>
      <x:c r="J79" s="3"/>
      <x:c r="K79" s="3"/>
      <x:c r="L79" s="3"/>
      <x:c r="M79" s="3"/>
      <x:c r="N79" s="1"/>
      <x:c r="O79" s="1"/>
    </x:row>
    <x:row r="80" ht="21" customHeight="1">
      <x:c r="A80" s="1"/>
      <x:c r="B80" s="1"/>
      <x:c r="C80" s="1" t="str">
        <x:v>Small hotel</x:v>
      </x:c>
      <x:c r="D80" s="1"/>
      <x:c r="E80" s="1"/>
      <x:c r="F80" s="15" t="n">
        <x:v>0</x:v>
      </x:c>
      <x:c r="G80" s="3"/>
      <x:c r="H80" s="3"/>
      <x:c r="I80" s="3"/>
      <x:c r="J80" s="3"/>
      <x:c r="K80" s="3"/>
      <x:c r="L80" s="3"/>
      <x:c r="M80" s="3"/>
      <x:c r="N80" s="1"/>
      <x:c r="O80" s="1"/>
    </x:row>
    <x:row r="81" ht="21" customHeight="1">
      <x:c r="A81" s="1"/>
      <x:c r="B81" s="1"/>
      <x:c r="C81" s="1"/>
      <x:c r="D81" s="1"/>
      <x:c r="E81" s="1"/>
      <x:c r="F81" s="3"/>
      <x:c r="G81" s="3"/>
      <x:c r="H81" s="3"/>
      <x:c r="I81" s="3"/>
      <x:c r="J81" s="3"/>
      <x:c r="K81" s="3"/>
      <x:c r="L81" s="3"/>
      <x:c r="M81" s="3"/>
      <x:c r="N81" s="1"/>
      <x:c r="O81" s="1"/>
    </x:row>
    <x:row r="82" ht="21" customHeight="1">
      <x:c r="A82" s="1"/>
      <x:c r="B82" s="1"/>
      <x:c r="C82" s="13" t="str">
        <x:v>Additional works cost overrun</x:v>
      </x:c>
      <x:c r="D82" s="13"/>
      <x:c r="E82" s="13" t="str">
        <x:v>Active</x:v>
      </x:c>
      <x:c r="F82" s="16" t="n">
        <x:f>CHOOSE($F$4,F83,F84,F85,F86)</x:f>
        <x:v>0</x:v>
      </x:c>
      <x:c r="G82" s="3"/>
      <x:c r="H82" s="3"/>
      <x:c r="I82" s="3"/>
      <x:c r="J82" s="3"/>
      <x:c r="K82" s="3"/>
      <x:c r="L82" s="3"/>
      <x:c r="M82" s="3"/>
      <x:c r="N82" s="1"/>
      <x:c r="O82" s="1"/>
    </x:row>
    <x:row r="83" ht="21" customHeight="1">
      <x:c r="A83" s="1"/>
      <x:c r="B83" s="1"/>
      <x:c r="C83" s="1" t="str">
        <x:v>Development base</x:v>
      </x:c>
      <x:c r="D83" s="1"/>
      <x:c r="E83" s="1"/>
      <x:c r="F83" s="17" t="n">
        <x:v>0</x:v>
      </x:c>
      <x:c r="G83" s="3"/>
      <x:c r="H83" s="3"/>
      <x:c r="I83" s="3"/>
      <x:c r="J83" s="3"/>
      <x:c r="K83" s="3"/>
      <x:c r="L83" s="3"/>
      <x:c r="M83" s="3"/>
      <x:c r="N83" s="1"/>
      <x:c r="O83" s="1"/>
    </x:row>
    <x:row r="84" ht="21" customHeight="1">
      <x:c r="A84" s="1"/>
      <x:c r="B84" s="1"/>
      <x:c r="C84" s="1" t="str">
        <x:v>Qualifying deal</x:v>
      </x:c>
      <x:c r="D84" s="1"/>
      <x:c r="E84" s="1"/>
      <x:c r="F84" s="17" t="n">
        <x:v>0</x:v>
      </x:c>
      <x:c r="G84" s="3"/>
      <x:c r="H84" s="3"/>
      <x:c r="I84" s="3"/>
      <x:c r="J84" s="3"/>
      <x:c r="K84" s="3"/>
      <x:c r="L84" s="3"/>
      <x:c r="M84" s="3"/>
      <x:c r="N84" s="1"/>
      <x:c r="O84" s="1"/>
    </x:row>
    <x:row r="85" ht="21" customHeight="1">
      <x:c r="A85" s="1"/>
      <x:c r="B85" s="1"/>
      <x:c r="C85" s="1" t="str">
        <x:v>Downside</x:v>
      </x:c>
      <x:c r="D85" s="1"/>
      <x:c r="E85" s="1"/>
      <x:c r="F85" s="17" t="n">
        <x:v>0.2</x:v>
      </x:c>
      <x:c r="G85" s="3"/>
      <x:c r="H85" s="3"/>
      <x:c r="I85" s="3"/>
      <x:c r="J85" s="3"/>
      <x:c r="K85" s="3"/>
      <x:c r="L85" s="3"/>
      <x:c r="M85" s="3"/>
      <x:c r="N85" s="1"/>
      <x:c r="O85" s="1"/>
    </x:row>
    <x:row r="86" ht="21" customHeight="1">
      <x:c r="A86" s="1"/>
      <x:c r="B86" s="1"/>
      <x:c r="C86" s="1" t="str">
        <x:v>Small hotel</x:v>
      </x:c>
      <x:c r="D86" s="1"/>
      <x:c r="E86" s="1"/>
      <x:c r="F86" s="17" t="n">
        <x:v>0</x:v>
      </x:c>
      <x:c r="G86" s="3"/>
      <x:c r="H86" s="3"/>
      <x:c r="I86" s="3"/>
      <x:c r="J86" s="3"/>
      <x:c r="K86" s="3"/>
      <x:c r="L86" s="3"/>
      <x:c r="M86" s="3"/>
      <x:c r="N86" s="1"/>
      <x:c r="O86" s="1"/>
    </x:row>
    <x:row r="87" ht="21" customHeight="1">
      <x:c r="A87" s="1"/>
      <x:c r="B87" s="1"/>
      <x:c r="C87" s="1"/>
      <x:c r="D87" s="1"/>
      <x:c r="E87" s="1"/>
      <x:c r="F87" s="3"/>
      <x:c r="G87" s="3"/>
      <x:c r="H87" s="3"/>
      <x:c r="I87" s="3"/>
      <x:c r="J87" s="3"/>
      <x:c r="K87" s="3"/>
      <x:c r="L87" s="3"/>
      <x:c r="M87" s="3"/>
      <x:c r="N87" s="1"/>
      <x:c r="O87" s="1"/>
    </x:row>
    <x:row r="88" ht="21" customHeight="1">
      <x:c r="A88" s="1"/>
      <x:c r="B88" s="1"/>
      <x:c r="C88" s="13" t="str">
        <x:v>Opening ADR excluding VAT</x:v>
      </x:c>
      <x:c r="D88" s="13"/>
      <x:c r="E88" s="13" t="str">
        <x:v>Active</x:v>
      </x:c>
      <x:c r="F88" s="14" t="n">
        <x:f>CHOOSE($F$4,F89,F90,F91,F92)</x:f>
        <x:v>500</x:v>
      </x:c>
      <x:c r="G88" s="3"/>
      <x:c r="H88" s="3" t="str">
        <x:v>Model input. Not a quoted market average or achievable-rate opinion.</x:v>
      </x:c>
      <x:c r="I88" s="3"/>
      <x:c r="J88" s="3"/>
      <x:c r="K88" s="3"/>
      <x:c r="L88" s="3"/>
      <x:c r="M88" s="3"/>
      <x:c r="N88" s="1"/>
      <x:c r="O88" s="1"/>
    </x:row>
    <x:row r="89" ht="21" customHeight="1">
      <x:c r="A89" s="1"/>
      <x:c r="B89" s="1"/>
      <x:c r="C89" s="1" t="str">
        <x:v>Development base</x:v>
      </x:c>
      <x:c r="D89" s="1"/>
      <x:c r="E89" s="1"/>
      <x:c r="F89" s="15" t="n">
        <x:v>500</x:v>
      </x:c>
      <x:c r="G89" s="3"/>
      <x:c r="H89" s="3"/>
      <x:c r="I89" s="3"/>
      <x:c r="J89" s="3"/>
      <x:c r="K89" s="3"/>
      <x:c r="L89" s="3"/>
      <x:c r="M89" s="3"/>
      <x:c r="N89" s="1"/>
      <x:c r="O89" s="1"/>
    </x:row>
    <x:row r="90" ht="21" customHeight="1">
      <x:c r="A90" s="1"/>
      <x:c r="B90" s="1"/>
      <x:c r="C90" s="1" t="str">
        <x:v>Qualifying deal</x:v>
      </x:c>
      <x:c r="D90" s="1"/>
      <x:c r="E90" s="1"/>
      <x:c r="F90" s="15" t="n">
        <x:v>625</x:v>
      </x:c>
      <x:c r="G90" s="3"/>
      <x:c r="H90" s="3"/>
      <x:c r="I90" s="3"/>
      <x:c r="J90" s="3"/>
      <x:c r="K90" s="3"/>
      <x:c r="L90" s="3"/>
      <x:c r="M90" s="3"/>
      <x:c r="N90" s="1"/>
      <x:c r="O90" s="1"/>
    </x:row>
    <x:row r="91" ht="21" customHeight="1">
      <x:c r="A91" s="1"/>
      <x:c r="B91" s="1"/>
      <x:c r="C91" s="1" t="str">
        <x:v>Downside</x:v>
      </x:c>
      <x:c r="D91" s="1"/>
      <x:c r="E91" s="1"/>
      <x:c r="F91" s="15" t="n">
        <x:v>425</x:v>
      </x:c>
      <x:c r="G91" s="3"/>
      <x:c r="H91" s="3"/>
      <x:c r="I91" s="3"/>
      <x:c r="J91" s="3"/>
      <x:c r="K91" s="3"/>
      <x:c r="L91" s="3"/>
      <x:c r="M91" s="3"/>
      <x:c r="N91" s="1"/>
      <x:c r="O91" s="1"/>
    </x:row>
    <x:row r="92" ht="21" customHeight="1">
      <x:c r="A92" s="1"/>
      <x:c r="B92" s="1"/>
      <x:c r="C92" s="1" t="str">
        <x:v>Small hotel</x:v>
      </x:c>
      <x:c r="D92" s="1"/>
      <x:c r="E92" s="1"/>
      <x:c r="F92" s="15" t="n">
        <x:v>500</x:v>
      </x:c>
      <x:c r="G92" s="3"/>
      <x:c r="H92" s="3"/>
      <x:c r="I92" s="3"/>
      <x:c r="J92" s="3"/>
      <x:c r="K92" s="3"/>
      <x:c r="L92" s="3"/>
      <x:c r="M92" s="3"/>
      <x:c r="N92" s="1"/>
      <x:c r="O92" s="1"/>
    </x:row>
    <x:row r="93" ht="21" customHeight="1">
      <x:c r="A93" s="1"/>
      <x:c r="B93" s="1"/>
      <x:c r="C93" s="1"/>
      <x:c r="D93" s="1"/>
      <x:c r="E93" s="1"/>
      <x:c r="F93" s="3"/>
      <x:c r="G93" s="3"/>
      <x:c r="H93" s="3"/>
      <x:c r="I93" s="3"/>
      <x:c r="J93" s="3"/>
      <x:c r="K93" s="3"/>
      <x:c r="L93" s="3"/>
      <x:c r="M93" s="3"/>
      <x:c r="N93" s="1"/>
      <x:c r="O93" s="1"/>
    </x:row>
    <x:row r="94" ht="21" customHeight="1">
      <x:c r="A94" s="1"/>
      <x:c r="B94" s="1"/>
      <x:c r="C94" s="13" t="str">
        <x:v>Stabilized annual occupancy</x:v>
      </x:c>
      <x:c r="D94" s="13"/>
      <x:c r="E94" s="13" t="str">
        <x:v>Active</x:v>
      </x:c>
      <x:c r="F94" s="16" t="n">
        <x:f>CHOOSE($F$4,F95,F96,F97,F98)</x:f>
        <x:v>0.65</x:v>
      </x:c>
      <x:c r="G94" s="3"/>
      <x:c r="H94" s="3" t="str">
        <x:v>Annual occupancy over all 365 days, including closed days.</x:v>
      </x:c>
      <x:c r="I94" s="3"/>
      <x:c r="J94" s="3"/>
      <x:c r="K94" s="3"/>
      <x:c r="L94" s="3"/>
      <x:c r="M94" s="3"/>
      <x:c r="N94" s="1"/>
      <x:c r="O94" s="1"/>
    </x:row>
    <x:row r="95" ht="21" customHeight="1">
      <x:c r="A95" s="1"/>
      <x:c r="B95" s="1"/>
      <x:c r="C95" s="1" t="str">
        <x:v>Development base</x:v>
      </x:c>
      <x:c r="D95" s="1"/>
      <x:c r="E95" s="1"/>
      <x:c r="F95" s="17" t="n">
        <x:v>0.65</x:v>
      </x:c>
      <x:c r="G95" s="3"/>
      <x:c r="H95" s="3"/>
      <x:c r="I95" s="3"/>
      <x:c r="J95" s="3"/>
      <x:c r="K95" s="3"/>
      <x:c r="L95" s="3"/>
      <x:c r="M95" s="3"/>
      <x:c r="N95" s="1"/>
      <x:c r="O95" s="1"/>
    </x:row>
    <x:row r="96" ht="21" customHeight="1">
      <x:c r="A96" s="1"/>
      <x:c r="B96" s="1"/>
      <x:c r="C96" s="1" t="str">
        <x:v>Qualifying deal</x:v>
      </x:c>
      <x:c r="D96" s="1"/>
      <x:c r="E96" s="1"/>
      <x:c r="F96" s="17" t="n">
        <x:v>0.68</x:v>
      </x:c>
      <x:c r="G96" s="3"/>
      <x:c r="H96" s="3"/>
      <x:c r="I96" s="3"/>
      <x:c r="J96" s="3"/>
      <x:c r="K96" s="3"/>
      <x:c r="L96" s="3"/>
      <x:c r="M96" s="3"/>
      <x:c r="N96" s="1"/>
      <x:c r="O96" s="1"/>
    </x:row>
    <x:row r="97" ht="21" customHeight="1">
      <x:c r="A97" s="1"/>
      <x:c r="B97" s="1"/>
      <x:c r="C97" s="1" t="str">
        <x:v>Downside</x:v>
      </x:c>
      <x:c r="D97" s="1"/>
      <x:c r="E97" s="1"/>
      <x:c r="F97" s="17" t="n">
        <x:v>0.55</x:v>
      </x:c>
      <x:c r="G97" s="3"/>
      <x:c r="H97" s="3"/>
      <x:c r="I97" s="3"/>
      <x:c r="J97" s="3"/>
      <x:c r="K97" s="3"/>
      <x:c r="L97" s="3"/>
      <x:c r="M97" s="3"/>
      <x:c r="N97" s="1"/>
      <x:c r="O97" s="1"/>
    </x:row>
    <x:row r="98" ht="21" customHeight="1">
      <x:c r="A98" s="1"/>
      <x:c r="B98" s="1"/>
      <x:c r="C98" s="1" t="str">
        <x:v>Small hotel</x:v>
      </x:c>
      <x:c r="D98" s="1"/>
      <x:c r="E98" s="1"/>
      <x:c r="F98" s="17" t="n">
        <x:v>0.65</x:v>
      </x:c>
      <x:c r="G98" s="3"/>
      <x:c r="H98" s="3"/>
      <x:c r="I98" s="3"/>
      <x:c r="J98" s="3"/>
      <x:c r="K98" s="3"/>
      <x:c r="L98" s="3"/>
      <x:c r="M98" s="3"/>
      <x:c r="N98" s="1"/>
      <x:c r="O98" s="1"/>
    </x:row>
    <x:row r="99" ht="21" customHeight="1">
      <x:c r="A99" s="1"/>
      <x:c r="B99" s="1"/>
      <x:c r="C99" s="1"/>
      <x:c r="D99" s="1"/>
      <x:c r="E99" s="1"/>
      <x:c r="F99" s="3"/>
      <x:c r="G99" s="3"/>
      <x:c r="H99" s="3"/>
      <x:c r="I99" s="3"/>
      <x:c r="J99" s="3"/>
      <x:c r="K99" s="3"/>
      <x:c r="L99" s="3"/>
      <x:c r="M99" s="3"/>
      <x:c r="N99" s="1"/>
      <x:c r="O99" s="1"/>
    </x:row>
    <x:row r="100" ht="21" customHeight="1">
      <x:c r="A100" s="1"/>
      <x:c r="B100" s="1"/>
      <x:c r="C100" s="13" t="str">
        <x:v>First operating year occupancy</x:v>
      </x:c>
      <x:c r="D100" s="13"/>
      <x:c r="E100" s="13" t="str">
        <x:v>Active</x:v>
      </x:c>
      <x:c r="F100" s="16" t="n">
        <x:f>CHOOSE($F$4,F101,F102,F103,F104)</x:f>
        <x:v>0.43</x:v>
      </x:c>
      <x:c r="G100" s="3"/>
      <x:c r="H100" s="3"/>
      <x:c r="I100" s="3"/>
      <x:c r="J100" s="3"/>
      <x:c r="K100" s="3"/>
      <x:c r="L100" s="3"/>
      <x:c r="M100" s="3"/>
      <x:c r="N100" s="1"/>
      <x:c r="O100" s="1"/>
    </x:row>
    <x:row r="101" ht="21" customHeight="1">
      <x:c r="A101" s="1"/>
      <x:c r="B101" s="1"/>
      <x:c r="C101" s="1" t="str">
        <x:v>Development base</x:v>
      </x:c>
      <x:c r="D101" s="1"/>
      <x:c r="E101" s="1"/>
      <x:c r="F101" s="17" t="n">
        <x:v>0.43</x:v>
      </x:c>
      <x:c r="G101" s="3"/>
      <x:c r="H101" s="3"/>
      <x:c r="I101" s="3"/>
      <x:c r="J101" s="3"/>
      <x:c r="K101" s="3"/>
      <x:c r="L101" s="3"/>
      <x:c r="M101" s="3"/>
      <x:c r="N101" s="1"/>
      <x:c r="O101" s="1"/>
    </x:row>
    <x:row r="102" ht="21" customHeight="1">
      <x:c r="A102" s="1"/>
      <x:c r="B102" s="1"/>
      <x:c r="C102" s="1" t="str">
        <x:v>Qualifying deal</x:v>
      </x:c>
      <x:c r="D102" s="1"/>
      <x:c r="E102" s="1"/>
      <x:c r="F102" s="17" t="n">
        <x:v>0.5</x:v>
      </x:c>
      <x:c r="G102" s="3"/>
      <x:c r="H102" s="3"/>
      <x:c r="I102" s="3"/>
      <x:c r="J102" s="3"/>
      <x:c r="K102" s="3"/>
      <x:c r="L102" s="3"/>
      <x:c r="M102" s="3"/>
      <x:c r="N102" s="1"/>
      <x:c r="O102" s="1"/>
    </x:row>
    <x:row r="103" ht="21" customHeight="1">
      <x:c r="A103" s="1"/>
      <x:c r="B103" s="1"/>
      <x:c r="C103" s="1" t="str">
        <x:v>Downside</x:v>
      </x:c>
      <x:c r="D103" s="1"/>
      <x:c r="E103" s="1"/>
      <x:c r="F103" s="17" t="n">
        <x:v>0.36</x:v>
      </x:c>
      <x:c r="G103" s="3"/>
      <x:c r="H103" s="3"/>
      <x:c r="I103" s="3"/>
      <x:c r="J103" s="3"/>
      <x:c r="K103" s="3"/>
      <x:c r="L103" s="3"/>
      <x:c r="M103" s="3"/>
      <x:c r="N103" s="1"/>
      <x:c r="O103" s="1"/>
    </x:row>
    <x:row r="104" ht="21" customHeight="1">
      <x:c r="A104" s="1"/>
      <x:c r="B104" s="1"/>
      <x:c r="C104" s="1" t="str">
        <x:v>Small hotel</x:v>
      </x:c>
      <x:c r="D104" s="1"/>
      <x:c r="E104" s="1"/>
      <x:c r="F104" s="17" t="n">
        <x:v>0.43</x:v>
      </x:c>
      <x:c r="G104" s="3"/>
      <x:c r="H104" s="3"/>
      <x:c r="I104" s="3"/>
      <x:c r="J104" s="3"/>
      <x:c r="K104" s="3"/>
      <x:c r="L104" s="3"/>
      <x:c r="M104" s="3"/>
      <x:c r="N104" s="1"/>
      <x:c r="O104" s="1"/>
    </x:row>
    <x:row r="105" ht="21" customHeight="1">
      <x:c r="A105" s="1"/>
      <x:c r="B105" s="1"/>
      <x:c r="C105" s="1"/>
      <x:c r="D105" s="1"/>
      <x:c r="E105" s="1"/>
      <x:c r="F105" s="3"/>
      <x:c r="G105" s="3"/>
      <x:c r="H105" s="3"/>
      <x:c r="I105" s="3"/>
      <x:c r="J105" s="3"/>
      <x:c r="K105" s="3"/>
      <x:c r="L105" s="3"/>
      <x:c r="M105" s="3"/>
      <x:c r="N105" s="1"/>
      <x:c r="O105" s="1"/>
    </x:row>
    <x:row r="106" ht="21" customHeight="1">
      <x:c r="A106" s="1"/>
      <x:c r="B106" s="1"/>
      <x:c r="C106" s="13" t="str">
        <x:v>Second operating year occupancy</x:v>
      </x:c>
      <x:c r="D106" s="13"/>
      <x:c r="E106" s="13" t="str">
        <x:v>Active</x:v>
      </x:c>
      <x:c r="F106" s="16" t="n">
        <x:f>CHOOSE($F$4,F107,F108,F109,F110)</x:f>
        <x:v>0.54</x:v>
      </x:c>
      <x:c r="G106" s="3"/>
      <x:c r="H106" s="3"/>
      <x:c r="I106" s="3"/>
      <x:c r="J106" s="3"/>
      <x:c r="K106" s="3"/>
      <x:c r="L106" s="3"/>
      <x:c r="M106" s="3"/>
      <x:c r="N106" s="1"/>
      <x:c r="O106" s="1"/>
    </x:row>
    <x:row r="107" ht="21" customHeight="1">
      <x:c r="A107" s="1"/>
      <x:c r="B107" s="1"/>
      <x:c r="C107" s="1" t="str">
        <x:v>Development base</x:v>
      </x:c>
      <x:c r="D107" s="1"/>
      <x:c r="E107" s="1"/>
      <x:c r="F107" s="17" t="n">
        <x:v>0.54</x:v>
      </x:c>
      <x:c r="G107" s="3"/>
      <x:c r="H107" s="3"/>
      <x:c r="I107" s="3"/>
      <x:c r="J107" s="3"/>
      <x:c r="K107" s="3"/>
      <x:c r="L107" s="3"/>
      <x:c r="M107" s="3"/>
      <x:c r="N107" s="1"/>
      <x:c r="O107" s="1"/>
    </x:row>
    <x:row r="108" ht="21" customHeight="1">
      <x:c r="A108" s="1"/>
      <x:c r="B108" s="1"/>
      <x:c r="C108" s="1" t="str">
        <x:v>Qualifying deal</x:v>
      </x:c>
      <x:c r="D108" s="1"/>
      <x:c r="E108" s="1"/>
      <x:c r="F108" s="17" t="n">
        <x:v>0.6</x:v>
      </x:c>
      <x:c r="G108" s="3"/>
      <x:c r="H108" s="3"/>
      <x:c r="I108" s="3"/>
      <x:c r="J108" s="3"/>
      <x:c r="K108" s="3"/>
      <x:c r="L108" s="3"/>
      <x:c r="M108" s="3"/>
      <x:c r="N108" s="1"/>
      <x:c r="O108" s="1"/>
    </x:row>
    <x:row r="109" ht="21" customHeight="1">
      <x:c r="A109" s="1"/>
      <x:c r="B109" s="1"/>
      <x:c r="C109" s="1" t="str">
        <x:v>Downside</x:v>
      </x:c>
      <x:c r="D109" s="1"/>
      <x:c r="E109" s="1"/>
      <x:c r="F109" s="17" t="n">
        <x:v>0.47</x:v>
      </x:c>
      <x:c r="G109" s="3"/>
      <x:c r="H109" s="3"/>
      <x:c r="I109" s="3"/>
      <x:c r="J109" s="3"/>
      <x:c r="K109" s="3"/>
      <x:c r="L109" s="3"/>
      <x:c r="M109" s="3"/>
      <x:c r="N109" s="1"/>
      <x:c r="O109" s="1"/>
    </x:row>
    <x:row r="110" ht="21" customHeight="1">
      <x:c r="A110" s="1"/>
      <x:c r="B110" s="1"/>
      <x:c r="C110" s="1" t="str">
        <x:v>Small hotel</x:v>
      </x:c>
      <x:c r="D110" s="1"/>
      <x:c r="E110" s="1"/>
      <x:c r="F110" s="17" t="n">
        <x:v>0.54</x:v>
      </x:c>
      <x:c r="G110" s="3"/>
      <x:c r="H110" s="3"/>
      <x:c r="I110" s="3"/>
      <x:c r="J110" s="3"/>
      <x:c r="K110" s="3"/>
      <x:c r="L110" s="3"/>
      <x:c r="M110" s="3"/>
      <x:c r="N110" s="1"/>
      <x:c r="O110" s="1"/>
    </x:row>
    <x:row r="111" ht="21" customHeight="1">
      <x:c r="A111" s="1"/>
      <x:c r="B111" s="1"/>
      <x:c r="C111" s="1"/>
      <x:c r="D111" s="1"/>
      <x:c r="E111" s="1"/>
      <x:c r="F111" s="3"/>
      <x:c r="G111" s="3"/>
      <x:c r="H111" s="3"/>
      <x:c r="I111" s="3"/>
      <x:c r="J111" s="3"/>
      <x:c r="K111" s="3"/>
      <x:c r="L111" s="3"/>
      <x:c r="M111" s="3"/>
      <x:c r="N111" s="1"/>
      <x:c r="O111" s="1"/>
    </x:row>
    <x:row r="112" ht="21" customHeight="1">
      <x:c r="A112" s="1"/>
      <x:c r="B112" s="1"/>
      <x:c r="C112" s="13" t="str">
        <x:v>Annual ADR growth</x:v>
      </x:c>
      <x:c r="D112" s="13"/>
      <x:c r="E112" s="13" t="str">
        <x:v>Active</x:v>
      </x:c>
      <x:c r="F112" s="16" t="n">
        <x:f>CHOOSE($F$4,F113,F114,F115,F116)</x:f>
        <x:v>0.025</x:v>
      </x:c>
      <x:c r="G112" s="3"/>
      <x:c r="H112" s="3"/>
      <x:c r="I112" s="3"/>
      <x:c r="J112" s="3"/>
      <x:c r="K112" s="3"/>
      <x:c r="L112" s="3"/>
      <x:c r="M112" s="3"/>
      <x:c r="N112" s="1"/>
      <x:c r="O112" s="1"/>
    </x:row>
    <x:row r="113" ht="21" customHeight="1">
      <x:c r="A113" s="1"/>
      <x:c r="B113" s="1"/>
      <x:c r="C113" s="1" t="str">
        <x:v>Development base</x:v>
      </x:c>
      <x:c r="D113" s="1"/>
      <x:c r="E113" s="1"/>
      <x:c r="F113" s="17" t="n">
        <x:v>0.025</x:v>
      </x:c>
      <x:c r="G113" s="3"/>
      <x:c r="H113" s="3"/>
      <x:c r="I113" s="3"/>
      <x:c r="J113" s="3"/>
      <x:c r="K113" s="3"/>
      <x:c r="L113" s="3"/>
      <x:c r="M113" s="3"/>
      <x:c r="N113" s="1"/>
      <x:c r="O113" s="1"/>
    </x:row>
    <x:row r="114" ht="21" customHeight="1">
      <x:c r="A114" s="1"/>
      <x:c r="B114" s="1"/>
      <x:c r="C114" s="1" t="str">
        <x:v>Qualifying deal</x:v>
      </x:c>
      <x:c r="D114" s="1"/>
      <x:c r="E114" s="1"/>
      <x:c r="F114" s="17" t="n">
        <x:v>0.025</x:v>
      </x:c>
      <x:c r="G114" s="3"/>
      <x:c r="H114" s="3"/>
      <x:c r="I114" s="3"/>
      <x:c r="J114" s="3"/>
      <x:c r="K114" s="3"/>
      <x:c r="L114" s="3"/>
      <x:c r="M114" s="3"/>
      <x:c r="N114" s="1"/>
      <x:c r="O114" s="1"/>
    </x:row>
    <x:row r="115" ht="21" customHeight="1">
      <x:c r="A115" s="1"/>
      <x:c r="B115" s="1"/>
      <x:c r="C115" s="1" t="str">
        <x:v>Downside</x:v>
      </x:c>
      <x:c r="D115" s="1"/>
      <x:c r="E115" s="1"/>
      <x:c r="F115" s="17" t="n">
        <x:v>0.025</x:v>
      </x:c>
      <x:c r="G115" s="3"/>
      <x:c r="H115" s="3"/>
      <x:c r="I115" s="3"/>
      <x:c r="J115" s="3"/>
      <x:c r="K115" s="3"/>
      <x:c r="L115" s="3"/>
      <x:c r="M115" s="3"/>
      <x:c r="N115" s="1"/>
      <x:c r="O115" s="1"/>
    </x:row>
    <x:row r="116" ht="21" customHeight="1">
      <x:c r="A116" s="1"/>
      <x:c r="B116" s="1"/>
      <x:c r="C116" s="1" t="str">
        <x:v>Small hotel</x:v>
      </x:c>
      <x:c r="D116" s="1"/>
      <x:c r="E116" s="1"/>
      <x:c r="F116" s="17" t="n">
        <x:v>0.025</x:v>
      </x:c>
      <x:c r="G116" s="3"/>
      <x:c r="H116" s="3"/>
      <x:c r="I116" s="3"/>
      <x:c r="J116" s="3"/>
      <x:c r="K116" s="3"/>
      <x:c r="L116" s="3"/>
      <x:c r="M116" s="3"/>
      <x:c r="N116" s="1"/>
      <x:c r="O116" s="1"/>
    </x:row>
    <x:row r="117" ht="21" customHeight="1">
      <x:c r="A117" s="1"/>
      <x:c r="B117" s="1"/>
      <x:c r="C117" s="1"/>
      <x:c r="D117" s="1"/>
      <x:c r="E117" s="1"/>
      <x:c r="F117" s="3"/>
      <x:c r="G117" s="3"/>
      <x:c r="H117" s="3"/>
      <x:c r="I117" s="3"/>
      <x:c r="J117" s="3"/>
      <x:c r="K117" s="3"/>
      <x:c r="L117" s="3"/>
      <x:c r="M117" s="3"/>
      <x:c r="N117" s="1"/>
      <x:c r="O117" s="1"/>
    </x:row>
    <x:row r="118" ht="21" customHeight="1">
      <x:c r="A118" s="1"/>
      <x:c r="B118" s="1"/>
      <x:c r="C118" s="13" t="str">
        <x:v>Other revenue / room revenue</x:v>
      </x:c>
      <x:c r="D118" s="13"/>
      <x:c r="E118" s="13" t="str">
        <x:v>Active</x:v>
      </x:c>
      <x:c r="F118" s="16" t="n">
        <x:f>CHOOSE($F$4,F119,F120,F121,F122)</x:f>
        <x:v>0.35</x:v>
      </x:c>
      <x:c r="G118" s="3"/>
      <x:c r="H118" s="3"/>
      <x:c r="I118" s="3"/>
      <x:c r="J118" s="3"/>
      <x:c r="K118" s="3"/>
      <x:c r="L118" s="3"/>
      <x:c r="M118" s="3"/>
      <x:c r="N118" s="1"/>
      <x:c r="O118" s="1"/>
    </x:row>
    <x:row r="119" ht="21" customHeight="1">
      <x:c r="A119" s="1"/>
      <x:c r="B119" s="1"/>
      <x:c r="C119" s="1" t="str">
        <x:v>Development base</x:v>
      </x:c>
      <x:c r="D119" s="1"/>
      <x:c r="E119" s="1"/>
      <x:c r="F119" s="17" t="n">
        <x:v>0.35</x:v>
      </x:c>
      <x:c r="G119" s="3"/>
      <x:c r="H119" s="3"/>
      <x:c r="I119" s="3"/>
      <x:c r="J119" s="3"/>
      <x:c r="K119" s="3"/>
      <x:c r="L119" s="3"/>
      <x:c r="M119" s="3"/>
      <x:c r="N119" s="1"/>
      <x:c r="O119" s="1"/>
    </x:row>
    <x:row r="120" ht="21" customHeight="1">
      <x:c r="A120" s="1"/>
      <x:c r="B120" s="1"/>
      <x:c r="C120" s="1" t="str">
        <x:v>Qualifying deal</x:v>
      </x:c>
      <x:c r="D120" s="1"/>
      <x:c r="E120" s="1"/>
      <x:c r="F120" s="17" t="n">
        <x:v>0.35</x:v>
      </x:c>
      <x:c r="G120" s="3"/>
      <x:c r="H120" s="3"/>
      <x:c r="I120" s="3"/>
      <x:c r="J120" s="3"/>
      <x:c r="K120" s="3"/>
      <x:c r="L120" s="3"/>
      <x:c r="M120" s="3"/>
      <x:c r="N120" s="1"/>
      <x:c r="O120" s="1"/>
    </x:row>
    <x:row r="121" ht="21" customHeight="1">
      <x:c r="A121" s="1"/>
      <x:c r="B121" s="1"/>
      <x:c r="C121" s="1" t="str">
        <x:v>Downside</x:v>
      </x:c>
      <x:c r="D121" s="1"/>
      <x:c r="E121" s="1"/>
      <x:c r="F121" s="17" t="n">
        <x:v>0.35</x:v>
      </x:c>
      <x:c r="G121" s="3"/>
      <x:c r="H121" s="3"/>
      <x:c r="I121" s="3"/>
      <x:c r="J121" s="3"/>
      <x:c r="K121" s="3"/>
      <x:c r="L121" s="3"/>
      <x:c r="M121" s="3"/>
      <x:c r="N121" s="1"/>
      <x:c r="O121" s="1"/>
    </x:row>
    <x:row r="122" ht="21" customHeight="1">
      <x:c r="A122" s="1"/>
      <x:c r="B122" s="1"/>
      <x:c r="C122" s="1" t="str">
        <x:v>Small hotel</x:v>
      </x:c>
      <x:c r="D122" s="1"/>
      <x:c r="E122" s="1"/>
      <x:c r="F122" s="17" t="n">
        <x:v>0.35</x:v>
      </x:c>
      <x:c r="G122" s="3"/>
      <x:c r="H122" s="3"/>
      <x:c r="I122" s="3"/>
      <x:c r="J122" s="3"/>
      <x:c r="K122" s="3"/>
      <x:c r="L122" s="3"/>
      <x:c r="M122" s="3"/>
      <x:c r="N122" s="1"/>
      <x:c r="O122" s="1"/>
    </x:row>
    <x:row r="123" ht="21" customHeight="1">
      <x:c r="A123" s="1"/>
      <x:c r="B123" s="1"/>
      <x:c r="C123" s="1"/>
      <x:c r="D123" s="1"/>
      <x:c r="E123" s="1"/>
      <x:c r="F123" s="3"/>
      <x:c r="G123" s="3"/>
      <x:c r="H123" s="3"/>
      <x:c r="I123" s="3"/>
      <x:c r="J123" s="3"/>
      <x:c r="K123" s="3"/>
      <x:c r="L123" s="3"/>
      <x:c r="M123" s="3"/>
      <x:c r="N123" s="1"/>
      <x:c r="O123" s="1"/>
    </x:row>
    <x:row r="124" ht="21" customHeight="1">
      <x:c r="A124" s="1"/>
      <x:c r="B124" s="1"/>
      <x:c r="C124" s="13" t="str">
        <x:v>Variable cost / total revenue</x:v>
      </x:c>
      <x:c r="D124" s="13"/>
      <x:c r="E124" s="13" t="str">
        <x:v>Active</x:v>
      </x:c>
      <x:c r="F124" s="16" t="n">
        <x:f>CHOOSE($F$4,F125,F126,F127,F128)</x:f>
        <x:v>0.35</x:v>
      </x:c>
      <x:c r="G124" s="3"/>
      <x:c r="H124" s="3"/>
      <x:c r="I124" s="3"/>
      <x:c r="J124" s="3"/>
      <x:c r="K124" s="3"/>
      <x:c r="L124" s="3"/>
      <x:c r="M124" s="3"/>
      <x:c r="N124" s="1"/>
      <x:c r="O124" s="1"/>
    </x:row>
    <x:row r="125" ht="21" customHeight="1">
      <x:c r="A125" s="1"/>
      <x:c r="B125" s="1"/>
      <x:c r="C125" s="1" t="str">
        <x:v>Development base</x:v>
      </x:c>
      <x:c r="D125" s="1"/>
      <x:c r="E125" s="1"/>
      <x:c r="F125" s="17" t="n">
        <x:v>0.35</x:v>
      </x:c>
      <x:c r="G125" s="3"/>
      <x:c r="H125" s="3"/>
      <x:c r="I125" s="3"/>
      <x:c r="J125" s="3"/>
      <x:c r="K125" s="3"/>
      <x:c r="L125" s="3"/>
      <x:c r="M125" s="3"/>
      <x:c r="N125" s="1"/>
      <x:c r="O125" s="1"/>
    </x:row>
    <x:row r="126" ht="21" customHeight="1">
      <x:c r="A126" s="1"/>
      <x:c r="B126" s="1"/>
      <x:c r="C126" s="1" t="str">
        <x:v>Qualifying deal</x:v>
      </x:c>
      <x:c r="D126" s="1"/>
      <x:c r="E126" s="1"/>
      <x:c r="F126" s="17" t="n">
        <x:v>0.35</x:v>
      </x:c>
      <x:c r="G126" s="3"/>
      <x:c r="H126" s="3"/>
      <x:c r="I126" s="3"/>
      <x:c r="J126" s="3"/>
      <x:c r="K126" s="3"/>
      <x:c r="L126" s="3"/>
      <x:c r="M126" s="3"/>
      <x:c r="N126" s="1"/>
      <x:c r="O126" s="1"/>
    </x:row>
    <x:row r="127" ht="21" customHeight="1">
      <x:c r="A127" s="1"/>
      <x:c r="B127" s="1"/>
      <x:c r="C127" s="1" t="str">
        <x:v>Downside</x:v>
      </x:c>
      <x:c r="D127" s="1"/>
      <x:c r="E127" s="1"/>
      <x:c r="F127" s="17" t="n">
        <x:v>0.35</x:v>
      </x:c>
      <x:c r="G127" s="3"/>
      <x:c r="H127" s="3"/>
      <x:c r="I127" s="3"/>
      <x:c r="J127" s="3"/>
      <x:c r="K127" s="3"/>
      <x:c r="L127" s="3"/>
      <x:c r="M127" s="3"/>
      <x:c r="N127" s="1"/>
      <x:c r="O127" s="1"/>
    </x:row>
    <x:row r="128" ht="21" customHeight="1">
      <x:c r="A128" s="1"/>
      <x:c r="B128" s="1"/>
      <x:c r="C128" s="1" t="str">
        <x:v>Small hotel</x:v>
      </x:c>
      <x:c r="D128" s="1"/>
      <x:c r="E128" s="1"/>
      <x:c r="F128" s="17" t="n">
        <x:v>0.35</x:v>
      </x:c>
      <x:c r="G128" s="3"/>
      <x:c r="H128" s="3"/>
      <x:c r="I128" s="3"/>
      <x:c r="J128" s="3"/>
      <x:c r="K128" s="3"/>
      <x:c r="L128" s="3"/>
      <x:c r="M128" s="3"/>
      <x:c r="N128" s="1"/>
      <x:c r="O128" s="1"/>
    </x:row>
    <x:row r="129" ht="21" customHeight="1">
      <x:c r="A129" s="1"/>
      <x:c r="B129" s="1"/>
      <x:c r="C129" s="1"/>
      <x:c r="D129" s="1"/>
      <x:c r="E129" s="1"/>
      <x:c r="F129" s="3"/>
      <x:c r="G129" s="3"/>
      <x:c r="H129" s="3"/>
      <x:c r="I129" s="3"/>
      <x:c r="J129" s="3"/>
      <x:c r="K129" s="3"/>
      <x:c r="L129" s="3"/>
      <x:c r="M129" s="3"/>
      <x:c r="N129" s="1"/>
      <x:c r="O129" s="1"/>
    </x:row>
    <x:row r="130" ht="21" customHeight="1">
      <x:c r="A130" s="1"/>
      <x:c r="B130" s="1"/>
      <x:c r="C130" s="13" t="str">
        <x:v>Fixed hotel operating cost at opening</x:v>
      </x:c>
      <x:c r="D130" s="13"/>
      <x:c r="E130" s="13" t="str">
        <x:v>Active</x:v>
      </x:c>
      <x:c r="F130" s="14" t="n">
        <x:f>CHOOSE($F$4,F131,F132,F133,F134)</x:f>
        <x:v>1650000</x:v>
      </x:c>
      <x:c r="G130" s="3"/>
      <x:c r="H130" s="3" t="str">
        <x:v>Hotel payroll, utilities, repairs, administration. No separate operator fee.</x:v>
      </x:c>
      <x:c r="I130" s="3"/>
      <x:c r="J130" s="3"/>
      <x:c r="K130" s="3"/>
      <x:c r="L130" s="3"/>
      <x:c r="M130" s="3"/>
      <x:c r="N130" s="1"/>
      <x:c r="O130" s="1"/>
    </x:row>
    <x:row r="131" ht="21" customHeight="1">
      <x:c r="A131" s="1"/>
      <x:c r="B131" s="1"/>
      <x:c r="C131" s="1" t="str">
        <x:v>Development base</x:v>
      </x:c>
      <x:c r="D131" s="1"/>
      <x:c r="E131" s="1"/>
      <x:c r="F131" s="15" t="n">
        <x:v>1650000</x:v>
      </x:c>
      <x:c r="G131" s="3"/>
      <x:c r="H131" s="3"/>
      <x:c r="I131" s="3"/>
      <x:c r="J131" s="3"/>
      <x:c r="K131" s="3"/>
      <x:c r="L131" s="3"/>
      <x:c r="M131" s="3"/>
      <x:c r="N131" s="1"/>
      <x:c r="O131" s="1"/>
    </x:row>
    <x:row r="132" ht="21" customHeight="1">
      <x:c r="A132" s="1"/>
      <x:c r="B132" s="1"/>
      <x:c r="C132" s="1" t="str">
        <x:v>Qualifying deal</x:v>
      </x:c>
      <x:c r="D132" s="1"/>
      <x:c r="E132" s="1"/>
      <x:c r="F132" s="15" t="n">
        <x:v>1750000</x:v>
      </x:c>
      <x:c r="G132" s="3"/>
      <x:c r="H132" s="3"/>
      <x:c r="I132" s="3"/>
      <x:c r="J132" s="3"/>
      <x:c r="K132" s="3"/>
      <x:c r="L132" s="3"/>
      <x:c r="M132" s="3"/>
      <x:c r="N132" s="1"/>
      <x:c r="O132" s="1"/>
    </x:row>
    <x:row r="133" ht="21" customHeight="1">
      <x:c r="A133" s="1"/>
      <x:c r="B133" s="1"/>
      <x:c r="C133" s="1" t="str">
        <x:v>Downside</x:v>
      </x:c>
      <x:c r="D133" s="1"/>
      <x:c r="E133" s="1"/>
      <x:c r="F133" s="15" t="n">
        <x:v>1650000</x:v>
      </x:c>
      <x:c r="G133" s="3"/>
      <x:c r="H133" s="3"/>
      <x:c r="I133" s="3"/>
      <x:c r="J133" s="3"/>
      <x:c r="K133" s="3"/>
      <x:c r="L133" s="3"/>
      <x:c r="M133" s="3"/>
      <x:c r="N133" s="1"/>
      <x:c r="O133" s="1"/>
    </x:row>
    <x:row r="134" ht="21" customHeight="1">
      <x:c r="A134" s="1"/>
      <x:c r="B134" s="1"/>
      <x:c r="C134" s="1" t="str">
        <x:v>Small hotel</x:v>
      </x:c>
      <x:c r="D134" s="1"/>
      <x:c r="E134" s="1"/>
      <x:c r="F134" s="15" t="n">
        <x:v>1100000</x:v>
      </x:c>
      <x:c r="G134" s="3"/>
      <x:c r="H134" s="3"/>
      <x:c r="I134" s="3"/>
      <x:c r="J134" s="3"/>
      <x:c r="K134" s="3"/>
      <x:c r="L134" s="3"/>
      <x:c r="M134" s="3"/>
      <x:c r="N134" s="1"/>
      <x:c r="O134" s="1"/>
    </x:row>
    <x:row r="135" ht="21" customHeight="1">
      <x:c r="A135" s="1"/>
      <x:c r="B135" s="1"/>
      <x:c r="C135" s="1"/>
      <x:c r="D135" s="1"/>
      <x:c r="E135" s="1"/>
      <x:c r="F135" s="3"/>
      <x:c r="G135" s="3"/>
      <x:c r="H135" s="3"/>
      <x:c r="I135" s="3"/>
      <x:c r="J135" s="3"/>
      <x:c r="K135" s="3"/>
      <x:c r="L135" s="3"/>
      <x:c r="M135" s="3"/>
      <x:c r="N135" s="1"/>
      <x:c r="O135" s="1"/>
    </x:row>
    <x:row r="136" ht="21" customHeight="1">
      <x:c r="A136" s="1"/>
      <x:c r="B136" s="1"/>
      <x:c r="C136" s="13" t="str">
        <x:v>Annual fixed cost inflation</x:v>
      </x:c>
      <x:c r="D136" s="13"/>
      <x:c r="E136" s="13" t="str">
        <x:v>Active</x:v>
      </x:c>
      <x:c r="F136" s="16" t="n">
        <x:f>CHOOSE($F$4,F137,F138,F139,F140)</x:f>
        <x:v>0.025</x:v>
      </x:c>
      <x:c r="G136" s="3"/>
      <x:c r="H136" s="3"/>
      <x:c r="I136" s="3"/>
      <x:c r="J136" s="3"/>
      <x:c r="K136" s="3"/>
      <x:c r="L136" s="3"/>
      <x:c r="M136" s="3"/>
      <x:c r="N136" s="1"/>
      <x:c r="O136" s="1"/>
    </x:row>
    <x:row r="137" ht="21" customHeight="1">
      <x:c r="A137" s="1"/>
      <x:c r="B137" s="1"/>
      <x:c r="C137" s="1" t="str">
        <x:v>Development base</x:v>
      </x:c>
      <x:c r="D137" s="1"/>
      <x:c r="E137" s="1"/>
      <x:c r="F137" s="17" t="n">
        <x:v>0.025</x:v>
      </x:c>
      <x:c r="G137" s="3"/>
      <x:c r="H137" s="3"/>
      <x:c r="I137" s="3"/>
      <x:c r="J137" s="3"/>
      <x:c r="K137" s="3"/>
      <x:c r="L137" s="3"/>
      <x:c r="M137" s="3"/>
      <x:c r="N137" s="1"/>
      <x:c r="O137" s="1"/>
    </x:row>
    <x:row r="138" ht="21" customHeight="1">
      <x:c r="A138" s="1"/>
      <x:c r="B138" s="1"/>
      <x:c r="C138" s="1" t="str">
        <x:v>Qualifying deal</x:v>
      </x:c>
      <x:c r="D138" s="1"/>
      <x:c r="E138" s="1"/>
      <x:c r="F138" s="17" t="n">
        <x:v>0.025</x:v>
      </x:c>
      <x:c r="G138" s="3"/>
      <x:c r="H138" s="3"/>
      <x:c r="I138" s="3"/>
      <x:c r="J138" s="3"/>
      <x:c r="K138" s="3"/>
      <x:c r="L138" s="3"/>
      <x:c r="M138" s="3"/>
      <x:c r="N138" s="1"/>
      <x:c r="O138" s="1"/>
    </x:row>
    <x:row r="139" ht="21" customHeight="1">
      <x:c r="A139" s="1"/>
      <x:c r="B139" s="1"/>
      <x:c r="C139" s="1" t="str">
        <x:v>Downside</x:v>
      </x:c>
      <x:c r="D139" s="1"/>
      <x:c r="E139" s="1"/>
      <x:c r="F139" s="17" t="n">
        <x:v>0.025</x:v>
      </x:c>
      <x:c r="G139" s="3"/>
      <x:c r="H139" s="3"/>
      <x:c r="I139" s="3"/>
      <x:c r="J139" s="3"/>
      <x:c r="K139" s="3"/>
      <x:c r="L139" s="3"/>
      <x:c r="M139" s="3"/>
      <x:c r="N139" s="1"/>
      <x:c r="O139" s="1"/>
    </x:row>
    <x:row r="140" ht="21" customHeight="1">
      <x:c r="A140" s="1"/>
      <x:c r="B140" s="1"/>
      <x:c r="C140" s="1" t="str">
        <x:v>Small hotel</x:v>
      </x:c>
      <x:c r="D140" s="1"/>
      <x:c r="E140" s="1"/>
      <x:c r="F140" s="17" t="n">
        <x:v>0.025</x:v>
      </x:c>
      <x:c r="G140" s="3"/>
      <x:c r="H140" s="3"/>
      <x:c r="I140" s="3"/>
      <x:c r="J140" s="3"/>
      <x:c r="K140" s="3"/>
      <x:c r="L140" s="3"/>
      <x:c r="M140" s="3"/>
      <x:c r="N140" s="1"/>
      <x:c r="O140" s="1"/>
    </x:row>
    <x:row r="141" ht="21" customHeight="1">
      <x:c r="A141" s="1"/>
      <x:c r="B141" s="1"/>
      <x:c r="C141" s="1"/>
      <x:c r="D141" s="1"/>
      <x:c r="E141" s="1"/>
      <x:c r="F141" s="3"/>
      <x:c r="G141" s="3"/>
      <x:c r="H141" s="3"/>
      <x:c r="I141" s="3"/>
      <x:c r="J141" s="3"/>
      <x:c r="K141" s="3"/>
      <x:c r="L141" s="3"/>
      <x:c r="M141" s="3"/>
      <x:c r="N141" s="1"/>
      <x:c r="O141" s="1"/>
    </x:row>
    <x:row r="142" ht="21" customHeight="1">
      <x:c r="A142" s="1"/>
      <x:c r="B142" s="1"/>
      <x:c r="C142" s="13" t="str">
        <x:v>Central platform cost allocation</x:v>
      </x:c>
      <x:c r="D142" s="13"/>
      <x:c r="E142" s="13" t="str">
        <x:v>Active</x:v>
      </x:c>
      <x:c r="F142" s="14" t="n">
        <x:f>CHOOSE($F$4,F143,F144,F145,F146)</x:f>
        <x:v>300000</x:v>
      </x:c>
      <x:c r="G142" s="3"/>
      <x:c r="H142" s="3" t="str">
        <x:v>€300k assumes allocation across a collection. Test €650k for standalone start-up.</x:v>
      </x:c>
      <x:c r="I142" s="3"/>
      <x:c r="J142" s="3"/>
      <x:c r="K142" s="3"/>
      <x:c r="L142" s="3"/>
      <x:c r="M142" s="3"/>
      <x:c r="N142" s="1"/>
      <x:c r="O142" s="1"/>
    </x:row>
    <x:row r="143" ht="21" customHeight="1">
      <x:c r="A143" s="1"/>
      <x:c r="B143" s="1"/>
      <x:c r="C143" s="1" t="str">
        <x:v>Development base</x:v>
      </x:c>
      <x:c r="D143" s="1"/>
      <x:c r="E143" s="1"/>
      <x:c r="F143" s="15" t="n">
        <x:v>300000</x:v>
      </x:c>
      <x:c r="G143" s="3"/>
      <x:c r="H143" s="3"/>
      <x:c r="I143" s="3"/>
      <x:c r="J143" s="3"/>
      <x:c r="K143" s="3"/>
      <x:c r="L143" s="3"/>
      <x:c r="M143" s="3"/>
      <x:c r="N143" s="1"/>
      <x:c r="O143" s="1"/>
    </x:row>
    <x:row r="144" ht="21" customHeight="1">
      <x:c r="A144" s="1"/>
      <x:c r="B144" s="1"/>
      <x:c r="C144" s="1" t="str">
        <x:v>Qualifying deal</x:v>
      </x:c>
      <x:c r="D144" s="1"/>
      <x:c r="E144" s="1"/>
      <x:c r="F144" s="15" t="n">
        <x:v>300000</x:v>
      </x:c>
      <x:c r="G144" s="3"/>
      <x:c r="H144" s="3"/>
      <x:c r="I144" s="3"/>
      <x:c r="J144" s="3"/>
      <x:c r="K144" s="3"/>
      <x:c r="L144" s="3"/>
      <x:c r="M144" s="3"/>
      <x:c r="N144" s="1"/>
      <x:c r="O144" s="1"/>
    </x:row>
    <x:row r="145" ht="21" customHeight="1">
      <x:c r="A145" s="1"/>
      <x:c r="B145" s="1"/>
      <x:c r="C145" s="1" t="str">
        <x:v>Downside</x:v>
      </x:c>
      <x:c r="D145" s="1"/>
      <x:c r="E145" s="1"/>
      <x:c r="F145" s="15" t="n">
        <x:v>300000</x:v>
      </x:c>
      <x:c r="G145" s="3"/>
      <x:c r="H145" s="3"/>
      <x:c r="I145" s="3"/>
      <x:c r="J145" s="3"/>
      <x:c r="K145" s="3"/>
      <x:c r="L145" s="3"/>
      <x:c r="M145" s="3"/>
      <x:c r="N145" s="1"/>
      <x:c r="O145" s="1"/>
    </x:row>
    <x:row r="146" ht="21" customHeight="1">
      <x:c r="A146" s="1"/>
      <x:c r="B146" s="1"/>
      <x:c r="C146" s="1" t="str">
        <x:v>Small hotel</x:v>
      </x:c>
      <x:c r="D146" s="1"/>
      <x:c r="E146" s="1"/>
      <x:c r="F146" s="15" t="n">
        <x:v>250000</x:v>
      </x:c>
      <x:c r="G146" s="3"/>
      <x:c r="H146" s="3"/>
      <x:c r="I146" s="3"/>
      <x:c r="J146" s="3"/>
      <x:c r="K146" s="3"/>
      <x:c r="L146" s="3"/>
      <x:c r="M146" s="3"/>
      <x:c r="N146" s="1"/>
      <x:c r="O146" s="1"/>
    </x:row>
    <x:row r="147" ht="21" customHeight="1">
      <x:c r="A147" s="1"/>
      <x:c r="B147" s="1"/>
      <x:c r="C147" s="1"/>
      <x:c r="D147" s="1"/>
      <x:c r="E147" s="1"/>
      <x:c r="F147" s="3"/>
      <x:c r="G147" s="3"/>
      <x:c r="H147" s="3"/>
      <x:c r="I147" s="3"/>
      <x:c r="J147" s="3"/>
      <x:c r="K147" s="3"/>
      <x:c r="L147" s="3"/>
      <x:c r="M147" s="3"/>
      <x:c r="N147" s="1"/>
      <x:c r="O147" s="1"/>
    </x:row>
    <x:row r="148" ht="21" customHeight="1">
      <x:c r="A148" s="1"/>
      <x:c r="B148" s="1"/>
      <x:c r="C148" s="13" t="str">
        <x:v>Annual capital reserve / revenue</x:v>
      </x:c>
      <x:c r="D148" s="13"/>
      <x:c r="E148" s="13" t="str">
        <x:v>Active</x:v>
      </x:c>
      <x:c r="F148" s="16" t="n">
        <x:f>CHOOSE($F$4,F149,F150,F151,F152)</x:f>
        <x:v>0.04</x:v>
      </x:c>
      <x:c r="G148" s="3"/>
      <x:c r="H148" s="3" t="str">
        <x:v>Cash reinvestment is deducted before exit capitalization.</x:v>
      </x:c>
      <x:c r="I148" s="3"/>
      <x:c r="J148" s="3"/>
      <x:c r="K148" s="3"/>
      <x:c r="L148" s="3"/>
      <x:c r="M148" s="3"/>
      <x:c r="N148" s="1"/>
      <x:c r="O148" s="1"/>
    </x:row>
    <x:row r="149" ht="21" customHeight="1">
      <x:c r="A149" s="1"/>
      <x:c r="B149" s="1"/>
      <x:c r="C149" s="1" t="str">
        <x:v>Development base</x:v>
      </x:c>
      <x:c r="D149" s="1"/>
      <x:c r="E149" s="1"/>
      <x:c r="F149" s="17" t="n">
        <x:v>0.04</x:v>
      </x:c>
      <x:c r="G149" s="3"/>
      <x:c r="H149" s="3"/>
      <x:c r="I149" s="3"/>
      <x:c r="J149" s="3"/>
      <x:c r="K149" s="3"/>
      <x:c r="L149" s="3"/>
      <x:c r="M149" s="3"/>
      <x:c r="N149" s="1"/>
      <x:c r="O149" s="1"/>
    </x:row>
    <x:row r="150" ht="21" customHeight="1">
      <x:c r="A150" s="1"/>
      <x:c r="B150" s="1"/>
      <x:c r="C150" s="1" t="str">
        <x:v>Qualifying deal</x:v>
      </x:c>
      <x:c r="D150" s="1"/>
      <x:c r="E150" s="1"/>
      <x:c r="F150" s="17" t="n">
        <x:v>0.04</x:v>
      </x:c>
      <x:c r="G150" s="3"/>
      <x:c r="H150" s="3"/>
      <x:c r="I150" s="3"/>
      <x:c r="J150" s="3"/>
      <x:c r="K150" s="3"/>
      <x:c r="L150" s="3"/>
      <x:c r="M150" s="3"/>
      <x:c r="N150" s="1"/>
      <x:c r="O150" s="1"/>
    </x:row>
    <x:row r="151" ht="21" customHeight="1">
      <x:c r="A151" s="1"/>
      <x:c r="B151" s="1"/>
      <x:c r="C151" s="1" t="str">
        <x:v>Downside</x:v>
      </x:c>
      <x:c r="D151" s="1"/>
      <x:c r="E151" s="1"/>
      <x:c r="F151" s="17" t="n">
        <x:v>0.04</x:v>
      </x:c>
      <x:c r="G151" s="3"/>
      <x:c r="H151" s="3"/>
      <x:c r="I151" s="3"/>
      <x:c r="J151" s="3"/>
      <x:c r="K151" s="3"/>
      <x:c r="L151" s="3"/>
      <x:c r="M151" s="3"/>
      <x:c r="N151" s="1"/>
      <x:c r="O151" s="1"/>
    </x:row>
    <x:row r="152" ht="21" customHeight="1">
      <x:c r="A152" s="1"/>
      <x:c r="B152" s="1"/>
      <x:c r="C152" s="1" t="str">
        <x:v>Small hotel</x:v>
      </x:c>
      <x:c r="D152" s="1"/>
      <x:c r="E152" s="1"/>
      <x:c r="F152" s="17" t="n">
        <x:v>0.04</x:v>
      </x:c>
      <x:c r="G152" s="3"/>
      <x:c r="H152" s="3"/>
      <x:c r="I152" s="3"/>
      <x:c r="J152" s="3"/>
      <x:c r="K152" s="3"/>
      <x:c r="L152" s="3"/>
      <x:c r="M152" s="3"/>
      <x:c r="N152" s="1"/>
      <x:c r="O152" s="1"/>
    </x:row>
    <x:row r="153" ht="21" customHeight="1">
      <x:c r="A153" s="1"/>
      <x:c r="B153" s="1"/>
      <x:c r="C153" s="1"/>
      <x:c r="D153" s="1"/>
      <x:c r="E153" s="1"/>
      <x:c r="F153" s="3"/>
      <x:c r="G153" s="3"/>
      <x:c r="H153" s="3"/>
      <x:c r="I153" s="3"/>
      <x:c r="J153" s="3"/>
      <x:c r="K153" s="3"/>
      <x:c r="L153" s="3"/>
      <x:c r="M153" s="3"/>
      <x:c r="N153" s="1"/>
      <x:c r="O153" s="1"/>
    </x:row>
    <x:row r="154" ht="21" customHeight="1">
      <x:c r="A154" s="1"/>
      <x:c r="B154" s="1"/>
      <x:c r="C154" s="13" t="str">
        <x:v>Debt / acquisition and works cost</x:v>
      </x:c>
      <x:c r="D154" s="13"/>
      <x:c r="E154" s="13" t="str">
        <x:v>Active</x:v>
      </x:c>
      <x:c r="F154" s="16" t="n">
        <x:f>CHOOSE($F$4,F155,F156,F157,F158)</x:f>
        <x:v>0.5</x:v>
      </x:c>
      <x:c r="G154" s="3"/>
      <x:c r="H154" s="3"/>
      <x:c r="I154" s="3"/>
      <x:c r="J154" s="3"/>
      <x:c r="K154" s="3"/>
      <x:c r="L154" s="3"/>
      <x:c r="M154" s="3"/>
      <x:c r="N154" s="1"/>
      <x:c r="O154" s="1"/>
    </x:row>
    <x:row r="155" ht="21" customHeight="1">
      <x:c r="A155" s="1"/>
      <x:c r="B155" s="1"/>
      <x:c r="C155" s="1" t="str">
        <x:v>Development base</x:v>
      </x:c>
      <x:c r="D155" s="1"/>
      <x:c r="E155" s="1"/>
      <x:c r="F155" s="17" t="n">
        <x:v>0.5</x:v>
      </x:c>
      <x:c r="G155" s="3"/>
      <x:c r="H155" s="3"/>
      <x:c r="I155" s="3"/>
      <x:c r="J155" s="3"/>
      <x:c r="K155" s="3"/>
      <x:c r="L155" s="3"/>
      <x:c r="M155" s="3"/>
      <x:c r="N155" s="1"/>
      <x:c r="O155" s="1"/>
    </x:row>
    <x:row r="156" ht="21" customHeight="1">
      <x:c r="A156" s="1"/>
      <x:c r="B156" s="1"/>
      <x:c r="C156" s="1" t="str">
        <x:v>Qualifying deal</x:v>
      </x:c>
      <x:c r="D156" s="1"/>
      <x:c r="E156" s="1"/>
      <x:c r="F156" s="17" t="n">
        <x:v>0.5</x:v>
      </x:c>
      <x:c r="G156" s="3"/>
      <x:c r="H156" s="3"/>
      <x:c r="I156" s="3"/>
      <x:c r="J156" s="3"/>
      <x:c r="K156" s="3"/>
      <x:c r="L156" s="3"/>
      <x:c r="M156" s="3"/>
      <x:c r="N156" s="1"/>
      <x:c r="O156" s="1"/>
    </x:row>
    <x:row r="157" ht="21" customHeight="1">
      <x:c r="A157" s="1"/>
      <x:c r="B157" s="1"/>
      <x:c r="C157" s="1" t="str">
        <x:v>Downside</x:v>
      </x:c>
      <x:c r="D157" s="1"/>
      <x:c r="E157" s="1"/>
      <x:c r="F157" s="17" t="n">
        <x:v>0.5</x:v>
      </x:c>
      <x:c r="G157" s="3"/>
      <x:c r="H157" s="3"/>
      <x:c r="I157" s="3"/>
      <x:c r="J157" s="3"/>
      <x:c r="K157" s="3"/>
      <x:c r="L157" s="3"/>
      <x:c r="M157" s="3"/>
      <x:c r="N157" s="1"/>
      <x:c r="O157" s="1"/>
    </x:row>
    <x:row r="158" ht="21" customHeight="1">
      <x:c r="A158" s="1"/>
      <x:c r="B158" s="1"/>
      <x:c r="C158" s="1" t="str">
        <x:v>Small hotel</x:v>
      </x:c>
      <x:c r="D158" s="1"/>
      <x:c r="E158" s="1"/>
      <x:c r="F158" s="17" t="n">
        <x:v>0.5</x:v>
      </x:c>
      <x:c r="G158" s="3"/>
      <x:c r="H158" s="3"/>
      <x:c r="I158" s="3"/>
      <x:c r="J158" s="3"/>
      <x:c r="K158" s="3"/>
      <x:c r="L158" s="3"/>
      <x:c r="M158" s="3"/>
      <x:c r="N158" s="1"/>
      <x:c r="O158" s="1"/>
    </x:row>
    <x:row r="159" ht="21" customHeight="1">
      <x:c r="A159" s="1"/>
      <x:c r="B159" s="1"/>
      <x:c r="C159" s="1"/>
      <x:c r="D159" s="1"/>
      <x:c r="E159" s="1"/>
      <x:c r="F159" s="3"/>
      <x:c r="G159" s="3"/>
      <x:c r="H159" s="3"/>
      <x:c r="I159" s="3"/>
      <x:c r="J159" s="3"/>
      <x:c r="K159" s="3"/>
      <x:c r="L159" s="3"/>
      <x:c r="M159" s="3"/>
      <x:c r="N159" s="1"/>
      <x:c r="O159" s="1"/>
    </x:row>
    <x:row r="160" ht="21" customHeight="1">
      <x:c r="A160" s="1"/>
      <x:c r="B160" s="1"/>
      <x:c r="C160" s="13" t="str">
        <x:v>Annual debt interest</x:v>
      </x:c>
      <x:c r="D160" s="13"/>
      <x:c r="E160" s="13" t="str">
        <x:v>Active</x:v>
      </x:c>
      <x:c r="F160" s="16" t="n">
        <x:f>CHOOSE($F$4,F161,F162,F163,F164)</x:f>
        <x:v>0.065</x:v>
      </x:c>
      <x:c r="G160" s="3"/>
      <x:c r="H160" s="3"/>
      <x:c r="I160" s="3"/>
      <x:c r="J160" s="3"/>
      <x:c r="K160" s="3"/>
      <x:c r="L160" s="3"/>
      <x:c r="M160" s="3"/>
      <x:c r="N160" s="1"/>
      <x:c r="O160" s="1"/>
    </x:row>
    <x:row r="161" ht="21" customHeight="1">
      <x:c r="A161" s="1"/>
      <x:c r="B161" s="1"/>
      <x:c r="C161" s="1" t="str">
        <x:v>Development base</x:v>
      </x:c>
      <x:c r="D161" s="1"/>
      <x:c r="E161" s="1"/>
      <x:c r="F161" s="17" t="n">
        <x:v>0.065</x:v>
      </x:c>
      <x:c r="G161" s="3"/>
      <x:c r="H161" s="3"/>
      <x:c r="I161" s="3"/>
      <x:c r="J161" s="3"/>
      <x:c r="K161" s="3"/>
      <x:c r="L161" s="3"/>
      <x:c r="M161" s="3"/>
      <x:c r="N161" s="1"/>
      <x:c r="O161" s="1"/>
    </x:row>
    <x:row r="162" ht="21" customHeight="1">
      <x:c r="A162" s="1"/>
      <x:c r="B162" s="1"/>
      <x:c r="C162" s="1" t="str">
        <x:v>Qualifying deal</x:v>
      </x:c>
      <x:c r="D162" s="1"/>
      <x:c r="E162" s="1"/>
      <x:c r="F162" s="17" t="n">
        <x:v>0.065</x:v>
      </x:c>
      <x:c r="G162" s="3"/>
      <x:c r="H162" s="3"/>
      <x:c r="I162" s="3"/>
      <x:c r="J162" s="3"/>
      <x:c r="K162" s="3"/>
      <x:c r="L162" s="3"/>
      <x:c r="M162" s="3"/>
      <x:c r="N162" s="1"/>
      <x:c r="O162" s="1"/>
    </x:row>
    <x:row r="163" ht="21" customHeight="1">
      <x:c r="A163" s="1"/>
      <x:c r="B163" s="1"/>
      <x:c r="C163" s="1" t="str">
        <x:v>Downside</x:v>
      </x:c>
      <x:c r="D163" s="1"/>
      <x:c r="E163" s="1"/>
      <x:c r="F163" s="17" t="n">
        <x:v>0.065</x:v>
      </x:c>
      <x:c r="G163" s="3"/>
      <x:c r="H163" s="3"/>
      <x:c r="I163" s="3"/>
      <x:c r="J163" s="3"/>
      <x:c r="K163" s="3"/>
      <x:c r="L163" s="3"/>
      <x:c r="M163" s="3"/>
      <x:c r="N163" s="1"/>
      <x:c r="O163" s="1"/>
    </x:row>
    <x:row r="164" ht="21" customHeight="1">
      <x:c r="A164" s="1"/>
      <x:c r="B164" s="1"/>
      <x:c r="C164" s="1" t="str">
        <x:v>Small hotel</x:v>
      </x:c>
      <x:c r="D164" s="1"/>
      <x:c r="E164" s="1"/>
      <x:c r="F164" s="17" t="n">
        <x:v>0.065</x:v>
      </x:c>
      <x:c r="G164" s="3"/>
      <x:c r="H164" s="3"/>
      <x:c r="I164" s="3"/>
      <x:c r="J164" s="3"/>
      <x:c r="K164" s="3"/>
      <x:c r="L164" s="3"/>
      <x:c r="M164" s="3"/>
      <x:c r="N164" s="1"/>
      <x:c r="O164" s="1"/>
    </x:row>
    <x:row r="165" ht="21" customHeight="1">
      <x:c r="A165" s="1"/>
      <x:c r="B165" s="1"/>
      <x:c r="C165" s="1"/>
      <x:c r="D165" s="1"/>
      <x:c r="E165" s="1"/>
      <x:c r="F165" s="3"/>
      <x:c r="G165" s="3"/>
      <x:c r="H165" s="3"/>
      <x:c r="I165" s="3"/>
      <x:c r="J165" s="3"/>
      <x:c r="K165" s="3"/>
      <x:c r="L165" s="3"/>
      <x:c r="M165" s="3"/>
      <x:c r="N165" s="1"/>
      <x:c r="O165" s="1"/>
    </x:row>
    <x:row r="166" ht="21" customHeight="1">
      <x:c r="A166" s="1"/>
      <x:c r="B166" s="1"/>
      <x:c r="C166" s="13" t="str">
        <x:v>Debt arrangement fee</x:v>
      </x:c>
      <x:c r="D166" s="13"/>
      <x:c r="E166" s="13" t="str">
        <x:v>Active</x:v>
      </x:c>
      <x:c r="F166" s="16" t="n">
        <x:f>CHOOSE($F$4,F167,F168,F169,F170)</x:f>
        <x:v>0.015</x:v>
      </x:c>
      <x:c r="G166" s="3"/>
      <x:c r="H166" s="3"/>
      <x:c r="I166" s="3"/>
      <x:c r="J166" s="3"/>
      <x:c r="K166" s="3"/>
      <x:c r="L166" s="3"/>
      <x:c r="M166" s="3"/>
      <x:c r="N166" s="1"/>
      <x:c r="O166" s="1"/>
    </x:row>
    <x:row r="167" ht="21" customHeight="1">
      <x:c r="A167" s="1"/>
      <x:c r="B167" s="1"/>
      <x:c r="C167" s="1" t="str">
        <x:v>Development base</x:v>
      </x:c>
      <x:c r="D167" s="1"/>
      <x:c r="E167" s="1"/>
      <x:c r="F167" s="17" t="n">
        <x:v>0.015</x:v>
      </x:c>
      <x:c r="G167" s="3"/>
      <x:c r="H167" s="3"/>
      <x:c r="I167" s="3"/>
      <x:c r="J167" s="3"/>
      <x:c r="K167" s="3"/>
      <x:c r="L167" s="3"/>
      <x:c r="M167" s="3"/>
      <x:c r="N167" s="1"/>
      <x:c r="O167" s="1"/>
    </x:row>
    <x:row r="168" ht="21" customHeight="1">
      <x:c r="A168" s="1"/>
      <x:c r="B168" s="1"/>
      <x:c r="C168" s="1" t="str">
        <x:v>Qualifying deal</x:v>
      </x:c>
      <x:c r="D168" s="1"/>
      <x:c r="E168" s="1"/>
      <x:c r="F168" s="17" t="n">
        <x:v>0.015</x:v>
      </x:c>
      <x:c r="G168" s="3"/>
      <x:c r="H168" s="3"/>
      <x:c r="I168" s="3"/>
      <x:c r="J168" s="3"/>
      <x:c r="K168" s="3"/>
      <x:c r="L168" s="3"/>
      <x:c r="M168" s="3"/>
      <x:c r="N168" s="1"/>
      <x:c r="O168" s="1"/>
    </x:row>
    <x:row r="169" ht="21" customHeight="1">
      <x:c r="A169" s="1"/>
      <x:c r="B169" s="1"/>
      <x:c r="C169" s="1" t="str">
        <x:v>Downside</x:v>
      </x:c>
      <x:c r="D169" s="1"/>
      <x:c r="E169" s="1"/>
      <x:c r="F169" s="17" t="n">
        <x:v>0.015</x:v>
      </x:c>
      <x:c r="G169" s="3"/>
      <x:c r="H169" s="3"/>
      <x:c r="I169" s="3"/>
      <x:c r="J169" s="3"/>
      <x:c r="K169" s="3"/>
      <x:c r="L169" s="3"/>
      <x:c r="M169" s="3"/>
      <x:c r="N169" s="1"/>
      <x:c r="O169" s="1"/>
    </x:row>
    <x:row r="170" ht="21" customHeight="1">
      <x:c r="A170" s="1"/>
      <x:c r="B170" s="1"/>
      <x:c r="C170" s="1" t="str">
        <x:v>Small hotel</x:v>
      </x:c>
      <x:c r="D170" s="1"/>
      <x:c r="E170" s="1"/>
      <x:c r="F170" s="17" t="n">
        <x:v>0.015</x:v>
      </x:c>
      <x:c r="G170" s="3"/>
      <x:c r="H170" s="3"/>
      <x:c r="I170" s="3"/>
      <x:c r="J170" s="3"/>
      <x:c r="K170" s="3"/>
      <x:c r="L170" s="3"/>
      <x:c r="M170" s="3"/>
      <x:c r="N170" s="1"/>
      <x:c r="O170" s="1"/>
    </x:row>
    <x:row r="171" ht="21" customHeight="1">
      <x:c r="A171" s="1"/>
      <x:c r="B171" s="1"/>
      <x:c r="C171" s="1"/>
      <x:c r="D171" s="1"/>
      <x:c r="E171" s="1"/>
      <x:c r="F171" s="3"/>
      <x:c r="G171" s="3"/>
      <x:c r="H171" s="3"/>
      <x:c r="I171" s="3"/>
      <x:c r="J171" s="3"/>
      <x:c r="K171" s="3"/>
      <x:c r="L171" s="3"/>
      <x:c r="M171" s="3"/>
      <x:c r="N171" s="1"/>
      <x:c r="O171" s="1"/>
    </x:row>
    <x:row r="172" ht="21" customHeight="1">
      <x:c r="A172" s="1"/>
      <x:c r="B172" s="1"/>
      <x:c r="C172" s="13" t="str">
        <x:v>Annual original-debt amortization</x:v>
      </x:c>
      <x:c r="D172" s="13"/>
      <x:c r="E172" s="13" t="str">
        <x:v>Active</x:v>
      </x:c>
      <x:c r="F172" s="16" t="n">
        <x:f>CHOOSE($F$4,F173,F174,F175,F176)</x:f>
        <x:v>0.02</x:v>
      </x:c>
      <x:c r="G172" s="3"/>
      <x:c r="H172" s="3"/>
      <x:c r="I172" s="3"/>
      <x:c r="J172" s="3"/>
      <x:c r="K172" s="3"/>
      <x:c r="L172" s="3"/>
      <x:c r="M172" s="3"/>
      <x:c r="N172" s="1"/>
      <x:c r="O172" s="1"/>
    </x:row>
    <x:row r="173" ht="21" customHeight="1">
      <x:c r="A173" s="1"/>
      <x:c r="B173" s="1"/>
      <x:c r="C173" s="1" t="str">
        <x:v>Development base</x:v>
      </x:c>
      <x:c r="D173" s="1"/>
      <x:c r="E173" s="1"/>
      <x:c r="F173" s="17" t="n">
        <x:v>0.02</x:v>
      </x:c>
      <x:c r="G173" s="3"/>
      <x:c r="H173" s="3"/>
      <x:c r="I173" s="3"/>
      <x:c r="J173" s="3"/>
      <x:c r="K173" s="3"/>
      <x:c r="L173" s="3"/>
      <x:c r="M173" s="3"/>
      <x:c r="N173" s="1"/>
      <x:c r="O173" s="1"/>
    </x:row>
    <x:row r="174" ht="21" customHeight="1">
      <x:c r="A174" s="1"/>
      <x:c r="B174" s="1"/>
      <x:c r="C174" s="1" t="str">
        <x:v>Qualifying deal</x:v>
      </x:c>
      <x:c r="D174" s="1"/>
      <x:c r="E174" s="1"/>
      <x:c r="F174" s="17" t="n">
        <x:v>0.02</x:v>
      </x:c>
      <x:c r="G174" s="3"/>
      <x:c r="H174" s="3"/>
      <x:c r="I174" s="3"/>
      <x:c r="J174" s="3"/>
      <x:c r="K174" s="3"/>
      <x:c r="L174" s="3"/>
      <x:c r="M174" s="3"/>
      <x:c r="N174" s="1"/>
      <x:c r="O174" s="1"/>
    </x:row>
    <x:row r="175" ht="21" customHeight="1">
      <x:c r="A175" s="1"/>
      <x:c r="B175" s="1"/>
      <x:c r="C175" s="1" t="str">
        <x:v>Downside</x:v>
      </x:c>
      <x:c r="D175" s="1"/>
      <x:c r="E175" s="1"/>
      <x:c r="F175" s="17" t="n">
        <x:v>0.02</x:v>
      </x:c>
      <x:c r="G175" s="3"/>
      <x:c r="H175" s="3"/>
      <x:c r="I175" s="3"/>
      <x:c r="J175" s="3"/>
      <x:c r="K175" s="3"/>
      <x:c r="L175" s="3"/>
      <x:c r="M175" s="3"/>
      <x:c r="N175" s="1"/>
      <x:c r="O175" s="1"/>
    </x:row>
    <x:row r="176" ht="21" customHeight="1">
      <x:c r="A176" s="1"/>
      <x:c r="B176" s="1"/>
      <x:c r="C176" s="1" t="str">
        <x:v>Small hotel</x:v>
      </x:c>
      <x:c r="D176" s="1"/>
      <x:c r="E176" s="1"/>
      <x:c r="F176" s="17" t="n">
        <x:v>0.02</x:v>
      </x:c>
      <x:c r="G176" s="3"/>
      <x:c r="H176" s="3"/>
      <x:c r="I176" s="3"/>
      <x:c r="J176" s="3"/>
      <x:c r="K176" s="3"/>
      <x:c r="L176" s="3"/>
      <x:c r="M176" s="3"/>
      <x:c r="N176" s="1"/>
      <x:c r="O176" s="1"/>
    </x:row>
    <x:row r="177" ht="21" customHeight="1">
      <x:c r="A177" s="1"/>
      <x:c r="B177" s="1"/>
      <x:c r="C177" s="1"/>
      <x:c r="D177" s="1"/>
      <x:c r="E177" s="1"/>
      <x:c r="F177" s="3"/>
      <x:c r="G177" s="3"/>
      <x:c r="H177" s="3"/>
      <x:c r="I177" s="3"/>
      <x:c r="J177" s="3"/>
      <x:c r="K177" s="3"/>
      <x:c r="L177" s="3"/>
      <x:c r="M177" s="3"/>
      <x:c r="N177" s="1"/>
      <x:c r="O177" s="1"/>
    </x:row>
    <x:row r="178" ht="21" customHeight="1">
      <x:c r="A178" s="1"/>
      <x:c r="B178" s="1"/>
      <x:c r="C178" s="13" t="str">
        <x:v>Exit cap on next-year NOI</x:v>
      </x:c>
      <x:c r="D178" s="13"/>
      <x:c r="E178" s="13" t="str">
        <x:v>Active</x:v>
      </x:c>
      <x:c r="F178" s="16" t="n">
        <x:f>CHOOSE($F$4,F179,F180,F181,F182)</x:f>
        <x:v>0.08</x:v>
      </x:c>
      <x:c r="G178" s="3"/>
      <x:c r="H178" s="3"/>
      <x:c r="I178" s="3"/>
      <x:c r="J178" s="3"/>
      <x:c r="K178" s="3"/>
      <x:c r="L178" s="3"/>
      <x:c r="M178" s="3"/>
      <x:c r="N178" s="1"/>
      <x:c r="O178" s="1"/>
    </x:row>
    <x:row r="179" ht="21" customHeight="1">
      <x:c r="A179" s="1"/>
      <x:c r="B179" s="1"/>
      <x:c r="C179" s="1" t="str">
        <x:v>Development base</x:v>
      </x:c>
      <x:c r="D179" s="1"/>
      <x:c r="E179" s="1"/>
      <x:c r="F179" s="17" t="n">
        <x:v>0.08</x:v>
      </x:c>
      <x:c r="G179" s="3"/>
      <x:c r="H179" s="3"/>
      <x:c r="I179" s="3"/>
      <x:c r="J179" s="3"/>
      <x:c r="K179" s="3"/>
      <x:c r="L179" s="3"/>
      <x:c r="M179" s="3"/>
      <x:c r="N179" s="1"/>
      <x:c r="O179" s="1"/>
    </x:row>
    <x:row r="180" ht="21" customHeight="1">
      <x:c r="A180" s="1"/>
      <x:c r="B180" s="1"/>
      <x:c r="C180" s="1" t="str">
        <x:v>Qualifying deal</x:v>
      </x:c>
      <x:c r="D180" s="1"/>
      <x:c r="E180" s="1"/>
      <x:c r="F180" s="17" t="n">
        <x:v>0.08</x:v>
      </x:c>
      <x:c r="G180" s="3"/>
      <x:c r="H180" s="3"/>
      <x:c r="I180" s="3"/>
      <x:c r="J180" s="3"/>
      <x:c r="K180" s="3"/>
      <x:c r="L180" s="3"/>
      <x:c r="M180" s="3"/>
      <x:c r="N180" s="1"/>
      <x:c r="O180" s="1"/>
    </x:row>
    <x:row r="181" ht="21" customHeight="1">
      <x:c r="A181" s="1"/>
      <x:c r="B181" s="1"/>
      <x:c r="C181" s="1" t="str">
        <x:v>Downside</x:v>
      </x:c>
      <x:c r="D181" s="1"/>
      <x:c r="E181" s="1"/>
      <x:c r="F181" s="17" t="n">
        <x:v>0.085</x:v>
      </x:c>
      <x:c r="G181" s="3"/>
      <x:c r="H181" s="3"/>
      <x:c r="I181" s="3"/>
      <x:c r="J181" s="3"/>
      <x:c r="K181" s="3"/>
      <x:c r="L181" s="3"/>
      <x:c r="M181" s="3"/>
      <x:c r="N181" s="1"/>
      <x:c r="O181" s="1"/>
    </x:row>
    <x:row r="182" ht="21" customHeight="1">
      <x:c r="A182" s="1"/>
      <x:c r="B182" s="1"/>
      <x:c r="C182" s="1" t="str">
        <x:v>Small hotel</x:v>
      </x:c>
      <x:c r="D182" s="1"/>
      <x:c r="E182" s="1"/>
      <x:c r="F182" s="17" t="n">
        <x:v>0.08</x:v>
      </x:c>
      <x:c r="G182" s="3"/>
      <x:c r="H182" s="3"/>
      <x:c r="I182" s="3"/>
      <x:c r="J182" s="3"/>
      <x:c r="K182" s="3"/>
      <x:c r="L182" s="3"/>
      <x:c r="M182" s="3"/>
      <x:c r="N182" s="1"/>
      <x:c r="O182" s="1"/>
    </x:row>
    <x:row r="183" ht="21" customHeight="1">
      <x:c r="A183" s="1"/>
      <x:c r="B183" s="1"/>
      <x:c r="C183" s="1"/>
      <x:c r="D183" s="1"/>
      <x:c r="E183" s="1"/>
      <x:c r="F183" s="3"/>
      <x:c r="G183" s="3"/>
      <x:c r="H183" s="3"/>
      <x:c r="I183" s="3"/>
      <x:c r="J183" s="3"/>
      <x:c r="K183" s="3"/>
      <x:c r="L183" s="3"/>
      <x:c r="M183" s="3"/>
      <x:c r="N183" s="1"/>
      <x:c r="O183" s="1"/>
    </x:row>
    <x:row r="184" ht="21" customHeight="1">
      <x:c r="A184" s="1"/>
      <x:c r="B184" s="1"/>
      <x:c r="C184" s="13" t="str">
        <x:v>Selling costs / exit enterprise value</x:v>
      </x:c>
      <x:c r="D184" s="13"/>
      <x:c r="E184" s="13" t="str">
        <x:v>Active</x:v>
      </x:c>
      <x:c r="F184" s="16" t="n">
        <x:f>CHOOSE($F$4,F185,F186,F187,F188)</x:f>
        <x:v>0.02</x:v>
      </x:c>
      <x:c r="G184" s="3"/>
      <x:c r="H184" s="3"/>
      <x:c r="I184" s="3"/>
      <x:c r="J184" s="3"/>
      <x:c r="K184" s="3"/>
      <x:c r="L184" s="3"/>
      <x:c r="M184" s="3"/>
      <x:c r="N184" s="1"/>
      <x:c r="O184" s="1"/>
    </x:row>
    <x:row r="185" ht="21" customHeight="1">
      <x:c r="A185" s="1"/>
      <x:c r="B185" s="1"/>
      <x:c r="C185" s="1" t="str">
        <x:v>Development base</x:v>
      </x:c>
      <x:c r="D185" s="1"/>
      <x:c r="E185" s="1"/>
      <x:c r="F185" s="17" t="n">
        <x:v>0.02</x:v>
      </x:c>
      <x:c r="G185" s="3"/>
      <x:c r="H185" s="3"/>
      <x:c r="I185" s="3"/>
      <x:c r="J185" s="3"/>
      <x:c r="K185" s="3"/>
      <x:c r="L185" s="3"/>
      <x:c r="M185" s="3"/>
      <x:c r="N185" s="1"/>
      <x:c r="O185" s="1"/>
    </x:row>
    <x:row r="186" ht="21" customHeight="1">
      <x:c r="A186" s="1"/>
      <x:c r="B186" s="1"/>
      <x:c r="C186" s="1" t="str">
        <x:v>Qualifying deal</x:v>
      </x:c>
      <x:c r="D186" s="1"/>
      <x:c r="E186" s="1"/>
      <x:c r="F186" s="17" t="n">
        <x:v>0.02</x:v>
      </x:c>
      <x:c r="G186" s="3"/>
      <x:c r="H186" s="3"/>
      <x:c r="I186" s="3"/>
      <x:c r="J186" s="3"/>
      <x:c r="K186" s="3"/>
      <x:c r="L186" s="3"/>
      <x:c r="M186" s="3"/>
      <x:c r="N186" s="1"/>
      <x:c r="O186" s="1"/>
    </x:row>
    <x:row r="187" ht="21" customHeight="1">
      <x:c r="A187" s="1"/>
      <x:c r="B187" s="1"/>
      <x:c r="C187" s="1" t="str">
        <x:v>Downside</x:v>
      </x:c>
      <x:c r="D187" s="1"/>
      <x:c r="E187" s="1"/>
      <x:c r="F187" s="17" t="n">
        <x:v>0.02</x:v>
      </x:c>
      <x:c r="G187" s="3"/>
      <x:c r="H187" s="3"/>
      <x:c r="I187" s="3"/>
      <x:c r="J187" s="3"/>
      <x:c r="K187" s="3"/>
      <x:c r="L187" s="3"/>
      <x:c r="M187" s="3"/>
      <x:c r="N187" s="1"/>
      <x:c r="O187" s="1"/>
    </x:row>
    <x:row r="188" ht="21" customHeight="1">
      <x:c r="A188" s="1"/>
      <x:c r="B188" s="1"/>
      <x:c r="C188" s="1" t="str">
        <x:v>Small hotel</x:v>
      </x:c>
      <x:c r="D188" s="1"/>
      <x:c r="E188" s="1"/>
      <x:c r="F188" s="17" t="n">
        <x:v>0.02</x:v>
      </x:c>
      <x:c r="G188" s="3"/>
      <x:c r="H188" s="3"/>
      <x:c r="I188" s="3"/>
      <x:c r="J188" s="3"/>
      <x:c r="K188" s="3"/>
      <x:c r="L188" s="3"/>
      <x:c r="M188" s="3"/>
      <x:c r="N188" s="1"/>
      <x:c r="O188" s="1"/>
    </x:row>
    <x:row r="189" ht="21" customHeight="1">
      <x:c r="A189" s="1"/>
      <x:c r="B189" s="1"/>
      <x:c r="C189" s="1"/>
      <x:c r="D189" s="1"/>
      <x:c r="E189" s="1"/>
      <x:c r="F189" s="3"/>
      <x:c r="G189" s="3"/>
      <x:c r="H189" s="3"/>
      <x:c r="I189" s="3"/>
      <x:c r="J189" s="3"/>
      <x:c r="K189" s="3"/>
      <x:c r="L189" s="3"/>
      <x:c r="M189" s="3"/>
      <x:c r="N189" s="1"/>
      <x:c r="O189" s="1"/>
    </x:row>
    <x:row r="190" ht="21" customHeight="1">
      <x:c r="A190" s="1"/>
      <x:c r="B190" s="1"/>
      <x:c r="C190" s="13" t="str">
        <x:v>Operating cash tax proxy</x:v>
      </x:c>
      <x:c r="D190" s="13"/>
      <x:c r="E190" s="13" t="str">
        <x:v>Active</x:v>
      </x:c>
      <x:c r="F190" s="16" t="n">
        <x:f>CHOOSE($F$4,F191,F192,F193,F194)</x:f>
        <x:v>0.25</x:v>
      </x:c>
      <x:c r="G190" s="3"/>
      <x:c r="H190" s="3" t="str">
        <x:v>25% illustrative company-tax proxy. No investor-level tax.</x:v>
      </x:c>
      <x:c r="I190" s="3"/>
      <x:c r="J190" s="3"/>
      <x:c r="K190" s="3"/>
      <x:c r="L190" s="3"/>
      <x:c r="M190" s="3"/>
      <x:c r="N190" s="1"/>
      <x:c r="O190" s="1"/>
    </x:row>
    <x:row r="191" ht="21" customHeight="1">
      <x:c r="A191" s="1"/>
      <x:c r="B191" s="1"/>
      <x:c r="C191" s="1" t="str">
        <x:v>Development base</x:v>
      </x:c>
      <x:c r="D191" s="1"/>
      <x:c r="E191" s="1"/>
      <x:c r="F191" s="17" t="n">
        <x:v>0.25</x:v>
      </x:c>
      <x:c r="G191" s="3"/>
      <x:c r="H191" s="3"/>
      <x:c r="I191" s="3"/>
      <x:c r="J191" s="3"/>
      <x:c r="K191" s="3"/>
      <x:c r="L191" s="3"/>
      <x:c r="M191" s="3"/>
      <x:c r="N191" s="1"/>
      <x:c r="O191" s="1"/>
    </x:row>
    <x:row r="192" ht="21" customHeight="1">
      <x:c r="A192" s="1"/>
      <x:c r="B192" s="1"/>
      <x:c r="C192" s="1" t="str">
        <x:v>Qualifying deal</x:v>
      </x:c>
      <x:c r="D192" s="1"/>
      <x:c r="E192" s="1"/>
      <x:c r="F192" s="17" t="n">
        <x:v>0.25</x:v>
      </x:c>
      <x:c r="G192" s="3"/>
      <x:c r="H192" s="3"/>
      <x:c r="I192" s="3"/>
      <x:c r="J192" s="3"/>
      <x:c r="K192" s="3"/>
      <x:c r="L192" s="3"/>
      <x:c r="M192" s="3"/>
      <x:c r="N192" s="1"/>
      <x:c r="O192" s="1"/>
    </x:row>
    <x:row r="193" ht="21" customHeight="1">
      <x:c r="A193" s="1"/>
      <x:c r="B193" s="1"/>
      <x:c r="C193" s="1" t="str">
        <x:v>Downside</x:v>
      </x:c>
      <x:c r="D193" s="1"/>
      <x:c r="E193" s="1"/>
      <x:c r="F193" s="17" t="n">
        <x:v>0.25</x:v>
      </x:c>
      <x:c r="G193" s="3"/>
      <x:c r="H193" s="3"/>
      <x:c r="I193" s="3"/>
      <x:c r="J193" s="3"/>
      <x:c r="K193" s="3"/>
      <x:c r="L193" s="3"/>
      <x:c r="M193" s="3"/>
      <x:c r="N193" s="1"/>
      <x:c r="O193" s="1"/>
    </x:row>
    <x:row r="194" ht="21" customHeight="1">
      <x:c r="A194" s="1"/>
      <x:c r="B194" s="1"/>
      <x:c r="C194" s="1" t="str">
        <x:v>Small hotel</x:v>
      </x:c>
      <x:c r="D194" s="1"/>
      <x:c r="E194" s="1"/>
      <x:c r="F194" s="17" t="n">
        <x:v>0.25</x:v>
      </x:c>
      <x:c r="G194" s="3"/>
      <x:c r="H194" s="3"/>
      <x:c r="I194" s="3"/>
      <x:c r="J194" s="3"/>
      <x:c r="K194" s="3"/>
      <x:c r="L194" s="3"/>
      <x:c r="M194" s="3"/>
      <x:c r="N194" s="1"/>
      <x:c r="O194" s="1"/>
    </x:row>
    <x:row r="195" ht="21" customHeight="1">
      <x:c r="A195" s="1"/>
      <x:c r="B195" s="1"/>
      <x:c r="C195" s="1"/>
      <x:c r="D195" s="1"/>
      <x:c r="E195" s="1"/>
      <x:c r="F195" s="3"/>
      <x:c r="G195" s="3"/>
      <x:c r="H195" s="3"/>
      <x:c r="I195" s="3"/>
      <x:c r="J195" s="3"/>
      <x:c r="K195" s="3"/>
      <x:c r="L195" s="3"/>
      <x:c r="M195" s="3"/>
      <x:c r="N195" s="1"/>
      <x:c r="O195" s="1"/>
    </x:row>
    <x:row r="196" ht="21" customHeight="1">
      <x:c r="A196" s="1"/>
      <x:c r="B196" s="1"/>
      <x:c r="C196" s="13" t="str">
        <x:v>Asset disposal tax proxy</x:v>
      </x:c>
      <x:c r="D196" s="13"/>
      <x:c r="E196" s="13" t="str">
        <x:v>Active</x:v>
      </x:c>
      <x:c r="F196" s="16" t="n">
        <x:f>CHOOSE($F$4,F197,F198,F199,F200)</x:f>
        <x:v>0.25</x:v>
      </x:c>
      <x:c r="G196" s="3"/>
      <x:c r="H196" s="3" t="str">
        <x:v>Asset sale modeled. Share-deal treatment and latent-tax discount differ.</x:v>
      </x:c>
      <x:c r="I196" s="3"/>
      <x:c r="J196" s="3"/>
      <x:c r="K196" s="3"/>
      <x:c r="L196" s="3"/>
      <x:c r="M196" s="3"/>
      <x:c r="N196" s="1"/>
      <x:c r="O196" s="1"/>
    </x:row>
    <x:row r="197" ht="21" customHeight="1">
      <x:c r="A197" s="1"/>
      <x:c r="B197" s="1"/>
      <x:c r="C197" s="1" t="str">
        <x:v>Development base</x:v>
      </x:c>
      <x:c r="D197" s="1"/>
      <x:c r="E197" s="1"/>
      <x:c r="F197" s="17" t="n">
        <x:v>0.25</x:v>
      </x:c>
      <x:c r="G197" s="3"/>
      <x:c r="H197" s="3"/>
      <x:c r="I197" s="3"/>
      <x:c r="J197" s="3"/>
      <x:c r="K197" s="3"/>
      <x:c r="L197" s="3"/>
      <x:c r="M197" s="3"/>
      <x:c r="N197" s="1"/>
      <x:c r="O197" s="1"/>
    </x:row>
    <x:row r="198" ht="21" customHeight="1">
      <x:c r="A198" s="1"/>
      <x:c r="B198" s="1"/>
      <x:c r="C198" s="1" t="str">
        <x:v>Qualifying deal</x:v>
      </x:c>
      <x:c r="D198" s="1"/>
      <x:c r="E198" s="1"/>
      <x:c r="F198" s="17" t="n">
        <x:v>0.25</x:v>
      </x:c>
      <x:c r="G198" s="3"/>
      <x:c r="H198" s="3"/>
      <x:c r="I198" s="3"/>
      <x:c r="J198" s="3"/>
      <x:c r="K198" s="3"/>
      <x:c r="L198" s="3"/>
      <x:c r="M198" s="3"/>
      <x:c r="N198" s="1"/>
      <x:c r="O198" s="1"/>
    </x:row>
    <x:row r="199" ht="21" customHeight="1">
      <x:c r="A199" s="1"/>
      <x:c r="B199" s="1"/>
      <x:c r="C199" s="1" t="str">
        <x:v>Downside</x:v>
      </x:c>
      <x:c r="D199" s="1"/>
      <x:c r="E199" s="1"/>
      <x:c r="F199" s="17" t="n">
        <x:v>0.25</x:v>
      </x:c>
      <x:c r="G199" s="3"/>
      <x:c r="H199" s="3"/>
      <x:c r="I199" s="3"/>
      <x:c r="J199" s="3"/>
      <x:c r="K199" s="3"/>
      <x:c r="L199" s="3"/>
      <x:c r="M199" s="3"/>
      <x:c r="N199" s="1"/>
      <x:c r="O199" s="1"/>
    </x:row>
    <x:row r="200" ht="21" customHeight="1">
      <x:c r="A200" s="1"/>
      <x:c r="B200" s="1"/>
      <x:c r="C200" s="1" t="str">
        <x:v>Small hotel</x:v>
      </x:c>
      <x:c r="D200" s="1"/>
      <x:c r="E200" s="1"/>
      <x:c r="F200" s="17" t="n">
        <x:v>0.25</x:v>
      </x:c>
      <x:c r="G200" s="3"/>
      <x:c r="H200" s="3"/>
      <x:c r="I200" s="3"/>
      <x:c r="J200" s="3"/>
      <x:c r="K200" s="3"/>
      <x:c r="L200" s="3"/>
      <x:c r="M200" s="3"/>
      <x:c r="N200" s="1"/>
      <x:c r="O200" s="1"/>
    </x:row>
    <x:row r="201" ht="21" customHeight="1">
      <x:c r="A201" s="1"/>
      <x:c r="B201" s="1"/>
      <x:c r="C201" s="1"/>
      <x:c r="D201" s="1"/>
      <x:c r="E201" s="1"/>
      <x:c r="F201" s="3"/>
      <x:c r="G201" s="3"/>
      <x:c r="H201" s="3"/>
      <x:c r="I201" s="3"/>
      <x:c r="J201" s="3"/>
      <x:c r="K201" s="3"/>
      <x:c r="L201" s="3"/>
      <x:c r="M201" s="3"/>
      <x:c r="N201" s="1"/>
      <x:c r="O201" s="1"/>
    </x:row>
    <x:row r="202" ht="21" customHeight="1">
      <x:c r="A202" s="1"/>
      <x:c r="B202" s="1"/>
      <x:c r="C202" s="13" t="str">
        <x:v>Annual depreciation rate proxy</x:v>
      </x:c>
      <x:c r="D202" s="13"/>
      <x:c r="E202" s="13" t="str">
        <x:v>Active</x:v>
      </x:c>
      <x:c r="F202" s="16" t="n">
        <x:f>CHOOSE($F$4,F203,F204,F205,F206)</x:f>
        <x:v>0.035</x:v>
      </x:c>
      <x:c r="G202" s="3"/>
      <x:c r="H202" s="3"/>
      <x:c r="I202" s="3"/>
      <x:c r="J202" s="3"/>
      <x:c r="K202" s="3"/>
      <x:c r="L202" s="3"/>
      <x:c r="M202" s="3"/>
      <x:c r="N202" s="1"/>
      <x:c r="O202" s="1"/>
    </x:row>
    <x:row r="203" ht="21" customHeight="1">
      <x:c r="A203" s="1"/>
      <x:c r="B203" s="1"/>
      <x:c r="C203" s="1" t="str">
        <x:v>Development base</x:v>
      </x:c>
      <x:c r="D203" s="1"/>
      <x:c r="E203" s="1"/>
      <x:c r="F203" s="17" t="n">
        <x:v>0.035</x:v>
      </x:c>
      <x:c r="G203" s="3"/>
      <x:c r="H203" s="3"/>
      <x:c r="I203" s="3"/>
      <x:c r="J203" s="3"/>
      <x:c r="K203" s="3"/>
      <x:c r="L203" s="3"/>
      <x:c r="M203" s="3"/>
      <x:c r="N203" s="1"/>
      <x:c r="O203" s="1"/>
    </x:row>
    <x:row r="204" ht="21" customHeight="1">
      <x:c r="A204" s="1"/>
      <x:c r="B204" s="1"/>
      <x:c r="C204" s="1" t="str">
        <x:v>Qualifying deal</x:v>
      </x:c>
      <x:c r="D204" s="1"/>
      <x:c r="E204" s="1"/>
      <x:c r="F204" s="17" t="n">
        <x:v>0.035</x:v>
      </x:c>
      <x:c r="G204" s="3"/>
      <x:c r="H204" s="3"/>
      <x:c r="I204" s="3"/>
      <x:c r="J204" s="3"/>
      <x:c r="K204" s="3"/>
      <x:c r="L204" s="3"/>
      <x:c r="M204" s="3"/>
      <x:c r="N204" s="1"/>
      <x:c r="O204" s="1"/>
    </x:row>
    <x:row r="205" ht="21" customHeight="1">
      <x:c r="A205" s="1"/>
      <x:c r="B205" s="1"/>
      <x:c r="C205" s="1" t="str">
        <x:v>Downside</x:v>
      </x:c>
      <x:c r="D205" s="1"/>
      <x:c r="E205" s="1"/>
      <x:c r="F205" s="17" t="n">
        <x:v>0.035</x:v>
      </x:c>
      <x:c r="G205" s="3"/>
      <x:c r="H205" s="3"/>
      <x:c r="I205" s="3"/>
      <x:c r="J205" s="3"/>
      <x:c r="K205" s="3"/>
      <x:c r="L205" s="3"/>
      <x:c r="M205" s="3"/>
      <x:c r="N205" s="1"/>
      <x:c r="O205" s="1"/>
    </x:row>
    <x:row r="206" ht="21" customHeight="1">
      <x:c r="A206" s="1"/>
      <x:c r="B206" s="1"/>
      <x:c r="C206" s="1" t="str">
        <x:v>Small hotel</x:v>
      </x:c>
      <x:c r="D206" s="1"/>
      <x:c r="E206" s="1"/>
      <x:c r="F206" s="17" t="n">
        <x:v>0.035</x:v>
      </x:c>
      <x:c r="G206" s="3"/>
      <x:c r="H206" s="3"/>
      <x:c r="I206" s="3"/>
      <x:c r="J206" s="3"/>
      <x:c r="K206" s="3"/>
      <x:c r="L206" s="3"/>
      <x:c r="M206" s="3"/>
      <x:c r="N206" s="1"/>
      <x:c r="O206" s="1"/>
    </x:row>
    <x:row r="207" ht="21" customHeight="1">
      <x:c r="A207" s="1"/>
      <x:c r="B207" s="1"/>
      <x:c r="C207" s="1"/>
      <x:c r="D207" s="1"/>
      <x:c r="E207" s="1"/>
      <x:c r="F207" s="3"/>
      <x:c r="G207" s="3"/>
      <x:c r="H207" s="3"/>
      <x:c r="I207" s="3"/>
      <x:c r="J207" s="3"/>
      <x:c r="K207" s="3"/>
      <x:c r="L207" s="3"/>
      <x:c r="M207" s="3"/>
      <x:c r="N207" s="1"/>
      <x:c r="O207" s="1"/>
    </x:row>
    <x:row r="208" ht="21" customHeight="1">
      <x:c r="A208" s="1"/>
      <x:c r="B208" s="1"/>
      <x:c r="C208" s="13" t="str">
        <x:v>Land share of purchase</x:v>
      </x:c>
      <x:c r="D208" s="13"/>
      <x:c r="E208" s="13" t="str">
        <x:v>Active</x:v>
      </x:c>
      <x:c r="F208" s="16" t="n">
        <x:f>CHOOSE($F$4,F209,F210,F211,F212)</x:f>
        <x:v>0.2</x:v>
      </x:c>
      <x:c r="G208" s="3"/>
      <x:c r="H208" s="3"/>
      <x:c r="I208" s="3"/>
      <x:c r="J208" s="3"/>
      <x:c r="K208" s="3"/>
      <x:c r="L208" s="3"/>
      <x:c r="M208" s="3"/>
      <x:c r="N208" s="1"/>
      <x:c r="O208" s="1"/>
    </x:row>
    <x:row r="209" ht="21" customHeight="1">
      <x:c r="A209" s="1"/>
      <x:c r="B209" s="1"/>
      <x:c r="C209" s="1" t="str">
        <x:v>Development base</x:v>
      </x:c>
      <x:c r="D209" s="1"/>
      <x:c r="E209" s="1"/>
      <x:c r="F209" s="17" t="n">
        <x:v>0.2</x:v>
      </x:c>
      <x:c r="G209" s="3"/>
      <x:c r="H209" s="3"/>
      <x:c r="I209" s="3"/>
      <x:c r="J209" s="3"/>
      <x:c r="K209" s="3"/>
      <x:c r="L209" s="3"/>
      <x:c r="M209" s="3"/>
      <x:c r="N209" s="1"/>
      <x:c r="O209" s="1"/>
    </x:row>
    <x:row r="210" ht="21" customHeight="1">
      <x:c r="A210" s="1"/>
      <x:c r="B210" s="1"/>
      <x:c r="C210" s="1" t="str">
        <x:v>Qualifying deal</x:v>
      </x:c>
      <x:c r="D210" s="1"/>
      <x:c r="E210" s="1"/>
      <x:c r="F210" s="17" t="n">
        <x:v>0.2</x:v>
      </x:c>
      <x:c r="G210" s="3"/>
      <x:c r="H210" s="3"/>
      <x:c r="I210" s="3"/>
      <x:c r="J210" s="3"/>
      <x:c r="K210" s="3"/>
      <x:c r="L210" s="3"/>
      <x:c r="M210" s="3"/>
      <x:c r="N210" s="1"/>
      <x:c r="O210" s="1"/>
    </x:row>
    <x:row r="211" ht="21" customHeight="1">
      <x:c r="A211" s="1"/>
      <x:c r="B211" s="1"/>
      <x:c r="C211" s="1" t="str">
        <x:v>Downside</x:v>
      </x:c>
      <x:c r="D211" s="1"/>
      <x:c r="E211" s="1"/>
      <x:c r="F211" s="17" t="n">
        <x:v>0.2</x:v>
      </x:c>
      <x:c r="G211" s="3"/>
      <x:c r="H211" s="3"/>
      <x:c r="I211" s="3"/>
      <x:c r="J211" s="3"/>
      <x:c r="K211" s="3"/>
      <x:c r="L211" s="3"/>
      <x:c r="M211" s="3"/>
      <x:c r="N211" s="1"/>
      <x:c r="O211" s="1"/>
    </x:row>
    <x:row r="212" ht="21" customHeight="1">
      <x:c r="A212" s="1"/>
      <x:c r="B212" s="1"/>
      <x:c r="C212" s="1" t="str">
        <x:v>Small hotel</x:v>
      </x:c>
      <x:c r="D212" s="1"/>
      <x:c r="E212" s="1"/>
      <x:c r="F212" s="17" t="n">
        <x:v>0.2</x:v>
      </x:c>
      <x:c r="G212" s="3"/>
      <x:c r="H212" s="3"/>
      <x:c r="I212" s="3"/>
      <x:c r="J212" s="3"/>
      <x:c r="K212" s="3"/>
      <x:c r="L212" s="3"/>
      <x:c r="M212" s="3"/>
      <x:c r="N212" s="1"/>
      <x:c r="O212" s="1"/>
    </x:row>
    <x:row r="213" ht="21" customHeight="1">
      <x:c r="A213" s="1"/>
      <x:c r="B213" s="1"/>
      <x:c r="C213" s="1"/>
      <x:c r="D213" s="1"/>
      <x:c r="E213" s="1"/>
      <x:c r="F213" s="3"/>
      <x:c r="G213" s="3"/>
      <x:c r="H213" s="3"/>
      <x:c r="I213" s="3"/>
      <x:c r="J213" s="3"/>
      <x:c r="K213" s="3"/>
      <x:c r="L213" s="3"/>
      <x:c r="M213" s="3"/>
      <x:c r="N213" s="1"/>
      <x:c r="O213" s="1"/>
    </x:row>
    <x:row r="214" ht="21" customHeight="1">
      <x:c r="A214" s="1"/>
      <x:c r="B214" s="1"/>
      <x:c r="C214" s="13" t="str">
        <x:v>Annual sponsor management fee</x:v>
      </x:c>
      <x:c r="D214" s="13"/>
      <x:c r="E214" s="13" t="str">
        <x:v>Active</x:v>
      </x:c>
      <x:c r="F214" s="16" t="n">
        <x:f>CHOOSE($F$4,F215,F216,F217,F218)</x:f>
        <x:v>0.015</x:v>
      </x:c>
      <x:c r="G214" s="3"/>
      <x:c r="H214" s="3" t="str">
        <x:v>Charged annually in years 1–7 on initial equity budget before interest.</x:v>
      </x:c>
      <x:c r="I214" s="3"/>
      <x:c r="J214" s="3"/>
      <x:c r="K214" s="3"/>
      <x:c r="L214" s="3"/>
      <x:c r="M214" s="3"/>
      <x:c r="N214" s="1"/>
      <x:c r="O214" s="1"/>
    </x:row>
    <x:row r="215" ht="21" customHeight="1">
      <x:c r="A215" s="1"/>
      <x:c r="B215" s="1"/>
      <x:c r="C215" s="1" t="str">
        <x:v>Development base</x:v>
      </x:c>
      <x:c r="D215" s="1"/>
      <x:c r="E215" s="1"/>
      <x:c r="F215" s="17" t="n">
        <x:v>0.015</x:v>
      </x:c>
      <x:c r="G215" s="3"/>
      <x:c r="H215" s="3"/>
      <x:c r="I215" s="3"/>
      <x:c r="J215" s="3"/>
      <x:c r="K215" s="3"/>
      <x:c r="L215" s="3"/>
      <x:c r="M215" s="3"/>
      <x:c r="N215" s="1"/>
      <x:c r="O215" s="1"/>
    </x:row>
    <x:row r="216" ht="21" customHeight="1">
      <x:c r="A216" s="1"/>
      <x:c r="B216" s="1"/>
      <x:c r="C216" s="1" t="str">
        <x:v>Qualifying deal</x:v>
      </x:c>
      <x:c r="D216" s="1"/>
      <x:c r="E216" s="1"/>
      <x:c r="F216" s="17" t="n">
        <x:v>0.015</x:v>
      </x:c>
      <x:c r="G216" s="3"/>
      <x:c r="H216" s="3"/>
      <x:c r="I216" s="3"/>
      <x:c r="J216" s="3"/>
      <x:c r="K216" s="3"/>
      <x:c r="L216" s="3"/>
      <x:c r="M216" s="3"/>
      <x:c r="N216" s="1"/>
      <x:c r="O216" s="1"/>
    </x:row>
    <x:row r="217" ht="21" customHeight="1">
      <x:c r="A217" s="1"/>
      <x:c r="B217" s="1"/>
      <x:c r="C217" s="1" t="str">
        <x:v>Downside</x:v>
      </x:c>
      <x:c r="D217" s="1"/>
      <x:c r="E217" s="1"/>
      <x:c r="F217" s="17" t="n">
        <x:v>0.015</x:v>
      </x:c>
      <x:c r="G217" s="3"/>
      <x:c r="H217" s="3"/>
      <x:c r="I217" s="3"/>
      <x:c r="J217" s="3"/>
      <x:c r="K217" s="3"/>
      <x:c r="L217" s="3"/>
      <x:c r="M217" s="3"/>
      <x:c r="N217" s="1"/>
      <x:c r="O217" s="1"/>
    </x:row>
    <x:row r="218" ht="21" customHeight="1">
      <x:c r="A218" s="1"/>
      <x:c r="B218" s="1"/>
      <x:c r="C218" s="1" t="str">
        <x:v>Small hotel</x:v>
      </x:c>
      <x:c r="D218" s="1"/>
      <x:c r="E218" s="1"/>
      <x:c r="F218" s="17" t="n">
        <x:v>0.015</x:v>
      </x:c>
      <x:c r="G218" s="3"/>
      <x:c r="H218" s="3"/>
      <x:c r="I218" s="3"/>
      <x:c r="J218" s="3"/>
      <x:c r="K218" s="3"/>
      <x:c r="L218" s="3"/>
      <x:c r="M218" s="3"/>
      <x:c r="N218" s="1"/>
      <x:c r="O218" s="1"/>
    </x:row>
    <x:row r="219" ht="21" customHeight="1">
      <x:c r="A219" s="1"/>
      <x:c r="B219" s="1"/>
      <x:c r="C219" s="1"/>
      <x:c r="D219" s="1"/>
      <x:c r="E219" s="1"/>
      <x:c r="F219" s="3"/>
      <x:c r="G219" s="3"/>
      <x:c r="H219" s="3"/>
      <x:c r="I219" s="3"/>
      <x:c r="J219" s="3"/>
      <x:c r="K219" s="3"/>
      <x:c r="L219" s="3"/>
      <x:c r="M219" s="3"/>
      <x:c r="N219" s="1"/>
      <x:c r="O219" s="1"/>
    </x:row>
    <x:row r="220" ht="21" customHeight="1">
      <x:c r="A220" s="1"/>
      <x:c r="B220" s="1"/>
      <x:c r="C220" s="13" t="str">
        <x:v>Annual investor vehicle expenses</x:v>
      </x:c>
      <x:c r="D220" s="13"/>
      <x:c r="E220" s="13" t="str">
        <x:v>Active</x:v>
      </x:c>
      <x:c r="F220" s="14" t="n">
        <x:f>CHOOSE($F$4,F221,F222,F223,F224)</x:f>
        <x:v>35000</x:v>
      </x:c>
      <x:c r="G220" s="3"/>
      <x:c r="H220" s="3"/>
      <x:c r="I220" s="3"/>
      <x:c r="J220" s="3"/>
      <x:c r="K220" s="3"/>
      <x:c r="L220" s="3"/>
      <x:c r="M220" s="3"/>
      <x:c r="N220" s="1"/>
      <x:c r="O220" s="1"/>
    </x:row>
    <x:row r="221" ht="21" customHeight="1">
      <x:c r="A221" s="1"/>
      <x:c r="B221" s="1"/>
      <x:c r="C221" s="1" t="str">
        <x:v>Development base</x:v>
      </x:c>
      <x:c r="D221" s="1"/>
      <x:c r="E221" s="1"/>
      <x:c r="F221" s="15" t="n">
        <x:v>35000</x:v>
      </x:c>
      <x:c r="G221" s="3"/>
      <x:c r="H221" s="3"/>
      <x:c r="I221" s="3"/>
      <x:c r="J221" s="3"/>
      <x:c r="K221" s="3"/>
      <x:c r="L221" s="3"/>
      <x:c r="M221" s="3"/>
      <x:c r="N221" s="1"/>
      <x:c r="O221" s="1"/>
    </x:row>
    <x:row r="222" ht="21" customHeight="1">
      <x:c r="A222" s="1"/>
      <x:c r="B222" s="1"/>
      <x:c r="C222" s="1" t="str">
        <x:v>Qualifying deal</x:v>
      </x:c>
      <x:c r="D222" s="1"/>
      <x:c r="E222" s="1"/>
      <x:c r="F222" s="15" t="n">
        <x:v>35000</x:v>
      </x:c>
      <x:c r="G222" s="3"/>
      <x:c r="H222" s="3"/>
      <x:c r="I222" s="3"/>
      <x:c r="J222" s="3"/>
      <x:c r="K222" s="3"/>
      <x:c r="L222" s="3"/>
      <x:c r="M222" s="3"/>
      <x:c r="N222" s="1"/>
      <x:c r="O222" s="1"/>
    </x:row>
    <x:row r="223" ht="21" customHeight="1">
      <x:c r="A223" s="1"/>
      <x:c r="B223" s="1"/>
      <x:c r="C223" s="1" t="str">
        <x:v>Downside</x:v>
      </x:c>
      <x:c r="D223" s="1"/>
      <x:c r="E223" s="1"/>
      <x:c r="F223" s="15" t="n">
        <x:v>35000</x:v>
      </x:c>
      <x:c r="G223" s="3"/>
      <x:c r="H223" s="3"/>
      <x:c r="I223" s="3"/>
      <x:c r="J223" s="3"/>
      <x:c r="K223" s="3"/>
      <x:c r="L223" s="3"/>
      <x:c r="M223" s="3"/>
      <x:c r="N223" s="1"/>
      <x:c r="O223" s="1"/>
    </x:row>
    <x:row r="224" ht="21" customHeight="1">
      <x:c r="A224" s="1"/>
      <x:c r="B224" s="1"/>
      <x:c r="C224" s="1" t="str">
        <x:v>Small hotel</x:v>
      </x:c>
      <x:c r="D224" s="1"/>
      <x:c r="E224" s="1"/>
      <x:c r="F224" s="15" t="n">
        <x:v>35000</x:v>
      </x:c>
      <x:c r="G224" s="3"/>
      <x:c r="H224" s="3"/>
      <x:c r="I224" s="3"/>
      <x:c r="J224" s="3"/>
      <x:c r="K224" s="3"/>
      <x:c r="L224" s="3"/>
      <x:c r="M224" s="3"/>
      <x:c r="N224" s="1"/>
      <x:c r="O224" s="1"/>
    </x:row>
    <x:row r="225" ht="21" customHeight="1">
      <x:c r="A225" s="1"/>
      <x:c r="B225" s="1"/>
      <x:c r="C225" s="1"/>
      <x:c r="D225" s="1"/>
      <x:c r="E225" s="1"/>
      <x:c r="F225" s="3"/>
      <x:c r="G225" s="3"/>
      <x:c r="H225" s="3"/>
      <x:c r="I225" s="3"/>
      <x:c r="J225" s="3"/>
      <x:c r="K225" s="3"/>
      <x:c r="L225" s="3"/>
      <x:c r="M225" s="3"/>
      <x:c r="N225" s="1"/>
      <x:c r="O225" s="1"/>
    </x:row>
    <x:row r="226" ht="21" customHeight="1">
      <x:c r="A226" s="1"/>
      <x:c r="B226" s="1"/>
      <x:c r="C226" s="13" t="str">
        <x:v>Sponsor carry over preferred return</x:v>
      </x:c>
      <x:c r="D226" s="13"/>
      <x:c r="E226" s="13" t="str">
        <x:v>Active</x:v>
      </x:c>
      <x:c r="F226" s="16" t="n">
        <x:f>CHOOSE($F$4,F227,F228,F229,F230)</x:f>
        <x:v>0.2</x:v>
      </x:c>
      <x:c r="G226" s="3"/>
      <x:c r="H226" s="3" t="str">
        <x:v>20% residual after accrued 8% preference and capital return. No GP catch-up.</x:v>
      </x:c>
      <x:c r="I226" s="3"/>
      <x:c r="J226" s="3"/>
      <x:c r="K226" s="3"/>
      <x:c r="L226" s="3"/>
      <x:c r="M226" s="3"/>
      <x:c r="N226" s="1"/>
      <x:c r="O226" s="1"/>
    </x:row>
    <x:row r="227" ht="21" customHeight="1">
      <x:c r="A227" s="1"/>
      <x:c r="B227" s="1"/>
      <x:c r="C227" s="1" t="str">
        <x:v>Development base</x:v>
      </x:c>
      <x:c r="D227" s="1"/>
      <x:c r="E227" s="1"/>
      <x:c r="F227" s="17" t="n">
        <x:v>0.2</x:v>
      </x:c>
      <x:c r="G227" s="3"/>
      <x:c r="H227" s="3"/>
      <x:c r="I227" s="3"/>
      <x:c r="J227" s="3"/>
      <x:c r="K227" s="3"/>
      <x:c r="L227" s="3"/>
      <x:c r="M227" s="3"/>
      <x:c r="N227" s="1"/>
      <x:c r="O227" s="1"/>
    </x:row>
    <x:row r="228" ht="21" customHeight="1">
      <x:c r="A228" s="1"/>
      <x:c r="B228" s="1"/>
      <x:c r="C228" s="1" t="str">
        <x:v>Qualifying deal</x:v>
      </x:c>
      <x:c r="D228" s="1"/>
      <x:c r="E228" s="1"/>
      <x:c r="F228" s="17" t="n">
        <x:v>0.2</x:v>
      </x:c>
      <x:c r="G228" s="3"/>
      <x:c r="H228" s="3"/>
      <x:c r="I228" s="3"/>
      <x:c r="J228" s="3"/>
      <x:c r="K228" s="3"/>
      <x:c r="L228" s="3"/>
      <x:c r="M228" s="3"/>
      <x:c r="N228" s="1"/>
      <x:c r="O228" s="1"/>
    </x:row>
    <x:row r="229" ht="21" customHeight="1">
      <x:c r="A229" s="1"/>
      <x:c r="B229" s="1"/>
      <x:c r="C229" s="1" t="str">
        <x:v>Downside</x:v>
      </x:c>
      <x:c r="D229" s="1"/>
      <x:c r="E229" s="1"/>
      <x:c r="F229" s="17" t="n">
        <x:v>0.2</x:v>
      </x:c>
      <x:c r="G229" s="3"/>
      <x:c r="H229" s="3"/>
      <x:c r="I229" s="3"/>
      <x:c r="J229" s="3"/>
      <x:c r="K229" s="3"/>
      <x:c r="L229" s="3"/>
      <x:c r="M229" s="3"/>
      <x:c r="N229" s="1"/>
      <x:c r="O229" s="1"/>
    </x:row>
    <x:row r="230" ht="21" customHeight="1">
      <x:c r="A230" s="1"/>
      <x:c r="B230" s="1"/>
      <x:c r="C230" s="1" t="str">
        <x:v>Small hotel</x:v>
      </x:c>
      <x:c r="D230" s="1"/>
      <x:c r="E230" s="1"/>
      <x:c r="F230" s="17" t="n">
        <x:v>0.2</x:v>
      </x:c>
      <x:c r="G230" s="3"/>
      <x:c r="H230" s="3"/>
      <x:c r="I230" s="3"/>
      <x:c r="J230" s="3"/>
      <x:c r="K230" s="3"/>
      <x:c r="L230" s="3"/>
      <x:c r="M230" s="3"/>
      <x:c r="N230" s="1"/>
      <x:c r="O230" s="1"/>
    </x:row>
    <x:row r="231" ht="21" customHeight="1">
      <x:c r="A231" s="1"/>
      <x:c r="B231" s="1"/>
      <x:c r="C231" s="1"/>
      <x:c r="D231" s="1"/>
      <x:c r="E231" s="1"/>
      <x:c r="F231" s="3"/>
      <x:c r="G231" s="3"/>
      <x:c r="H231" s="3"/>
      <x:c r="I231" s="3"/>
      <x:c r="J231" s="3"/>
      <x:c r="K231" s="3"/>
      <x:c r="L231" s="3"/>
      <x:c r="M231" s="3"/>
      <x:c r="N231" s="1"/>
      <x:c r="O231" s="1"/>
    </x:row>
    <x:row r="232" ht="21" customHeight="1">
      <x:c r="A232" s="1"/>
      <x:c r="B232" s="1"/>
      <x:c r="C232" s="13" t="str">
        <x:v>Compounded preferred return</x:v>
      </x:c>
      <x:c r="D232" s="13"/>
      <x:c r="E232" s="13" t="str">
        <x:v>Active</x:v>
      </x:c>
      <x:c r="F232" s="16" t="n">
        <x:f>CHOOSE($F$4,F233,F234,F235,F236)</x:f>
        <x:v>0.08</x:v>
      </x:c>
      <x:c r="G232" s="3"/>
      <x:c r="H232" s="3"/>
      <x:c r="I232" s="3"/>
      <x:c r="J232" s="3"/>
      <x:c r="K232" s="3"/>
      <x:c r="L232" s="3"/>
      <x:c r="M232" s="3"/>
      <x:c r="N232" s="1"/>
      <x:c r="O232" s="1"/>
    </x:row>
    <x:row r="233" ht="21" customHeight="1">
      <x:c r="A233" s="1"/>
      <x:c r="B233" s="1"/>
      <x:c r="C233" s="1" t="str">
        <x:v>Development base</x:v>
      </x:c>
      <x:c r="D233" s="1"/>
      <x:c r="E233" s="1"/>
      <x:c r="F233" s="17" t="n">
        <x:v>0.08</x:v>
      </x:c>
      <x:c r="G233" s="3"/>
      <x:c r="H233" s="3"/>
      <x:c r="I233" s="3"/>
      <x:c r="J233" s="3"/>
      <x:c r="K233" s="3"/>
      <x:c r="L233" s="3"/>
      <x:c r="M233" s="3"/>
      <x:c r="N233" s="1"/>
      <x:c r="O233" s="1"/>
    </x:row>
    <x:row r="234" ht="21" customHeight="1">
      <x:c r="A234" s="1"/>
      <x:c r="B234" s="1"/>
      <x:c r="C234" s="1" t="str">
        <x:v>Qualifying deal</x:v>
      </x:c>
      <x:c r="D234" s="1"/>
      <x:c r="E234" s="1"/>
      <x:c r="F234" s="17" t="n">
        <x:v>0.08</x:v>
      </x:c>
      <x:c r="G234" s="3"/>
      <x:c r="H234" s="3"/>
      <x:c r="I234" s="3"/>
      <x:c r="J234" s="3"/>
      <x:c r="K234" s="3"/>
      <x:c r="L234" s="3"/>
      <x:c r="M234" s="3"/>
      <x:c r="N234" s="1"/>
      <x:c r="O234" s="1"/>
    </x:row>
    <x:row r="235" ht="21" customHeight="1">
      <x:c r="A235" s="1"/>
      <x:c r="B235" s="1"/>
      <x:c r="C235" s="1" t="str">
        <x:v>Downside</x:v>
      </x:c>
      <x:c r="D235" s="1"/>
      <x:c r="E235" s="1"/>
      <x:c r="F235" s="17" t="n">
        <x:v>0.08</x:v>
      </x:c>
      <x:c r="G235" s="3"/>
      <x:c r="H235" s="3"/>
      <x:c r="I235" s="3"/>
      <x:c r="J235" s="3"/>
      <x:c r="K235" s="3"/>
      <x:c r="L235" s="3"/>
      <x:c r="M235" s="3"/>
      <x:c r="N235" s="1"/>
      <x:c r="O235" s="1"/>
    </x:row>
    <x:row r="236" ht="21" customHeight="1">
      <x:c r="A236" s="1"/>
      <x:c r="B236" s="1"/>
      <x:c r="C236" s="1" t="str">
        <x:v>Small hotel</x:v>
      </x:c>
      <x:c r="D236" s="1"/>
      <x:c r="E236" s="1"/>
      <x:c r="F236" s="17" t="n">
        <x:v>0.08</x:v>
      </x:c>
      <x:c r="G236" s="3"/>
      <x:c r="H236" s="3"/>
      <x:c r="I236" s="3"/>
      <x:c r="J236" s="3"/>
      <x:c r="K236" s="3"/>
      <x:c r="L236" s="3"/>
      <x:c r="M236" s="3"/>
      <x:c r="N236" s="1"/>
      <x:c r="O236" s="1"/>
    </x:row>
    <x:row r="237" ht="21" customHeight="1">
      <x:c r="A237" s="1"/>
      <x:c r="B237" s="1"/>
      <x:c r="C237" s="1"/>
      <x:c r="D237" s="1"/>
      <x:c r="E237" s="1"/>
      <x:c r="F237" s="3"/>
      <x:c r="G237" s="3"/>
      <x:c r="H237" s="3"/>
      <x:c r="I237" s="3"/>
      <x:c r="J237" s="3"/>
      <x:c r="K237" s="3"/>
      <x:c r="L237" s="3"/>
      <x:c r="M237" s="3"/>
      <x:c r="N237" s="1"/>
      <x:c r="O237" s="1"/>
    </x:row>
    <x:row r="238" ht="21" customHeight="1">
      <x:c r="A238" s="1"/>
      <x:c r="B238" s="1"/>
      <x:c r="C238" s="13" t="str">
        <x:v>Net investor hurdle</x:v>
      </x:c>
      <x:c r="D238" s="13"/>
      <x:c r="E238" s="13" t="str">
        <x:v>Active</x:v>
      </x:c>
      <x:c r="F238" s="16" t="n">
        <x:f>CHOOSE($F$4,F239,F240,F241,F242)</x:f>
        <x:v>0.2</x:v>
      </x:c>
      <x:c r="G238" s="3"/>
      <x:c r="H238" s="3"/>
      <x:c r="I238" s="3"/>
      <x:c r="J238" s="3"/>
      <x:c r="K238" s="3"/>
      <x:c r="L238" s="3"/>
      <x:c r="M238" s="3"/>
      <x:c r="N238" s="1"/>
      <x:c r="O238" s="1"/>
    </x:row>
    <x:row r="239" ht="21" customHeight="1">
      <x:c r="A239" s="1"/>
      <x:c r="B239" s="1"/>
      <x:c r="C239" s="1" t="str">
        <x:v>Development base</x:v>
      </x:c>
      <x:c r="D239" s="1"/>
      <x:c r="E239" s="1"/>
      <x:c r="F239" s="17" t="n">
        <x:v>0.2</x:v>
      </x:c>
      <x:c r="G239" s="3"/>
      <x:c r="H239" s="3"/>
      <x:c r="I239" s="3"/>
      <x:c r="J239" s="3"/>
      <x:c r="K239" s="3"/>
      <x:c r="L239" s="3"/>
      <x:c r="M239" s="3"/>
      <x:c r="N239" s="1"/>
      <x:c r="O239" s="1"/>
    </x:row>
    <x:row r="240" ht="21" customHeight="1">
      <x:c r="A240" s="1"/>
      <x:c r="B240" s="1"/>
      <x:c r="C240" s="1" t="str">
        <x:v>Qualifying deal</x:v>
      </x:c>
      <x:c r="D240" s="1"/>
      <x:c r="E240" s="1"/>
      <x:c r="F240" s="17" t="n">
        <x:v>0.2</x:v>
      </x:c>
      <x:c r="G240" s="3"/>
      <x:c r="H240" s="3"/>
      <x:c r="I240" s="3"/>
      <x:c r="J240" s="3"/>
      <x:c r="K240" s="3"/>
      <x:c r="L240" s="3"/>
      <x:c r="M240" s="3"/>
      <x:c r="N240" s="1"/>
      <x:c r="O240" s="1"/>
    </x:row>
    <x:row r="241" ht="21" customHeight="1">
      <x:c r="A241" s="1"/>
      <x:c r="B241" s="1"/>
      <x:c r="C241" s="1" t="str">
        <x:v>Downside</x:v>
      </x:c>
      <x:c r="D241" s="1"/>
      <x:c r="E241" s="1"/>
      <x:c r="F241" s="17" t="n">
        <x:v>0.2</x:v>
      </x:c>
      <x:c r="G241" s="3"/>
      <x:c r="H241" s="3"/>
      <x:c r="I241" s="3"/>
      <x:c r="J241" s="3"/>
      <x:c r="K241" s="3"/>
      <x:c r="L241" s="3"/>
      <x:c r="M241" s="3"/>
      <x:c r="N241" s="1"/>
      <x:c r="O241" s="1"/>
    </x:row>
    <x:row r="242" ht="21" customHeight="1">
      <x:c r="A242" s="1"/>
      <x:c r="B242" s="1"/>
      <x:c r="C242" s="1" t="str">
        <x:v>Small hotel</x:v>
      </x:c>
      <x:c r="D242" s="1"/>
      <x:c r="E242" s="1"/>
      <x:c r="F242" s="17" t="n">
        <x:v>0.2</x:v>
      </x:c>
      <x:c r="G242" s="3"/>
      <x:c r="H242" s="3"/>
      <x:c r="I242" s="3"/>
      <x:c r="J242" s="3"/>
      <x:c r="K242" s="3"/>
      <x:c r="L242" s="3"/>
      <x:c r="M242" s="3"/>
      <x:c r="N242" s="1"/>
      <x:c r="O242" s="1"/>
    </x:row>
    <x:row r="243" ht="21" customHeight="1">
      <x:c r="A243" s="1"/>
      <x:c r="B243" s="1"/>
      <x:c r="C243" s="1"/>
      <x:c r="D243" s="1"/>
      <x:c r="E243" s="1"/>
      <x:c r="F243" s="3"/>
      <x:c r="G243" s="3"/>
      <x:c r="H243" s="3"/>
      <x:c r="I243" s="3"/>
      <x:c r="J243" s="3"/>
      <x:c r="K243" s="3"/>
      <x:c r="L243" s="3"/>
      <x:c r="M243" s="3"/>
      <x:c r="N243" s="1"/>
      <x:c r="O243" s="1"/>
    </x:row>
    <x:row r="244" ht="21" customHeight="1">
      <x:c r="A244" s="1"/>
      <x:c r="B244" s="1"/>
      <x:c r="C244" s="1"/>
      <x:c r="D244" s="1"/>
      <x:c r="E244" s="1"/>
      <x:c r="F244" s="3"/>
      <x:c r="G244" s="3"/>
      <x:c r="H244" s="3"/>
      <x:c r="I244" s="3"/>
      <x:c r="J244" s="3"/>
      <x:c r="K244" s="3"/>
      <x:c r="L244" s="3"/>
      <x:c r="M244" s="3"/>
      <x:c r="N244" s="1"/>
      <x:c r="O244" s="1"/>
    </x:row>
    <x:row r="245" ht="21" customHeight="1">
      <x:c r="A245" s="1"/>
      <x:c r="B245" s="1"/>
      <x:c r="C245" s="1"/>
      <x:c r="D245" s="1"/>
      <x:c r="E245" s="1"/>
      <x:c r="F245" s="3"/>
      <x:c r="G245" s="3"/>
      <x:c r="H245" s="3"/>
      <x:c r="I245" s="3"/>
      <x:c r="J245" s="3"/>
      <x:c r="K245" s="3"/>
      <x:c r="L245" s="3"/>
      <x:c r="M245" s="3"/>
      <x:c r="N245" s="1"/>
      <x:c r="O245" s="1"/>
    </x:row>
    <x:row r="246" ht="21" customHeight="1">
      <x:c r="A246" s="1"/>
      <x:c r="B246" s="1"/>
      <x:c r="C246" s="1"/>
      <x:c r="D246" s="1"/>
      <x:c r="E246" s="1"/>
      <x:c r="F246" s="3"/>
      <x:c r="G246" s="3"/>
      <x:c r="H246" s="3"/>
      <x:c r="I246" s="3"/>
      <x:c r="J246" s="3"/>
      <x:c r="K246" s="3"/>
      <x:c r="L246" s="3"/>
      <x:c r="M246" s="3"/>
      <x:c r="N246" s="1"/>
      <x:c r="O246" s="1"/>
    </x:row>
    <x:row r="247" ht="21" customHeight="1">
      <x:c r="A247" s="1"/>
      <x:c r="B247" s="1"/>
      <x:c r="C247" s="1"/>
      <x:c r="D247" s="1"/>
      <x:c r="E247" s="1"/>
      <x:c r="F247" s="3"/>
      <x:c r="G247" s="3"/>
      <x:c r="H247" s="3"/>
      <x:c r="I247" s="3"/>
      <x:c r="J247" s="3"/>
      <x:c r="K247" s="3"/>
      <x:c r="L247" s="3"/>
      <x:c r="M247" s="3"/>
      <x:c r="N247" s="1"/>
      <x:c r="O247" s="1"/>
    </x:row>
    <x:row r="248" ht="21" customHeight="1">
      <x:c r="A248" s="1"/>
      <x:c r="B248" s="1"/>
      <x:c r="C248" s="1"/>
      <x:c r="D248" s="1"/>
      <x:c r="E248" s="1"/>
      <x:c r="F248" s="3"/>
      <x:c r="G248" s="3"/>
      <x:c r="H248" s="3"/>
      <x:c r="I248" s="3"/>
      <x:c r="J248" s="3"/>
      <x:c r="K248" s="3"/>
      <x:c r="L248" s="3"/>
      <x:c r="M248" s="3"/>
      <x:c r="N248" s="1"/>
      <x:c r="O248" s="1"/>
    </x:row>
    <x:row r="249" ht="21" customHeight="1">
      <x:c r="A249" s="1"/>
      <x:c r="B249" s="1"/>
      <x:c r="C249" s="1"/>
      <x:c r="D249" s="1"/>
      <x:c r="E249" s="1"/>
      <x:c r="F249" s="3"/>
      <x:c r="G249" s="3"/>
      <x:c r="H249" s="3"/>
      <x:c r="I249" s="3"/>
      <x:c r="J249" s="3"/>
      <x:c r="K249" s="3"/>
      <x:c r="L249" s="3"/>
      <x:c r="M249" s="3"/>
      <x:c r="N249" s="1"/>
      <x:c r="O249" s="1"/>
    </x:row>
    <x:row r="250" ht="21" customHeight="1">
      <x:c r="A250" s="1"/>
      <x:c r="B250" s="1"/>
      <x:c r="C250" s="1"/>
      <x:c r="D250" s="1"/>
      <x:c r="E250" s="1"/>
      <x:c r="F250" s="3"/>
      <x:c r="G250" s="3"/>
      <x:c r="H250" s="3"/>
      <x:c r="I250" s="3"/>
      <x:c r="J250" s="3"/>
      <x:c r="K250" s="3"/>
      <x:c r="L250" s="3"/>
      <x:c r="M250" s="3"/>
      <x:c r="N250" s="1"/>
      <x:c r="O250" s="1"/>
    </x:row>
    <x:row r="251" ht="21" customHeight="1">
      <x:c r="A251" s="1"/>
      <x:c r="B251" s="1"/>
      <x:c r="C251" s="1"/>
      <x:c r="D251" s="1"/>
      <x:c r="E251" s="1"/>
      <x:c r="F251" s="3"/>
      <x:c r="G251" s="3"/>
      <x:c r="H251" s="3"/>
      <x:c r="I251" s="3"/>
      <x:c r="J251" s="3"/>
      <x:c r="K251" s="3"/>
      <x:c r="L251" s="3"/>
      <x:c r="M251" s="3"/>
      <x:c r="N251" s="1"/>
      <x:c r="O251" s="1"/>
    </x:row>
    <x:row r="252" ht="21" customHeight="1">
      <x:c r="A252" s="1"/>
      <x:c r="B252" s="1"/>
      <x:c r="C252" s="1"/>
      <x:c r="D252" s="1"/>
      <x:c r="E252" s="1"/>
      <x:c r="F252" s="3"/>
      <x:c r="G252" s="3"/>
      <x:c r="H252" s="3"/>
      <x:c r="I252" s="3"/>
      <x:c r="J252" s="3"/>
      <x:c r="K252" s="3"/>
      <x:c r="L252" s="3"/>
      <x:c r="M252" s="3"/>
      <x:c r="N252" s="1"/>
      <x:c r="O252" s="1"/>
    </x:row>
    <x:row r="253" ht="21" customHeight="1">
      <x:c r="A253" s="1"/>
      <x:c r="B253" s="1"/>
      <x:c r="C253" s="1"/>
      <x:c r="D253" s="1"/>
      <x:c r="E253" s="1"/>
      <x:c r="F253" s="3"/>
      <x:c r="G253" s="3"/>
      <x:c r="H253" s="3"/>
      <x:c r="I253" s="3"/>
      <x:c r="J253" s="3"/>
      <x:c r="K253" s="3"/>
      <x:c r="L253" s="3"/>
      <x:c r="M253" s="3"/>
      <x:c r="N253" s="1"/>
      <x:c r="O253" s="1"/>
    </x:row>
    <x:row r="254" ht="21" customHeight="1">
      <x:c r="A254" s="1"/>
      <x:c r="B254" s="1"/>
      <x:c r="C254" s="1"/>
      <x:c r="D254" s="1"/>
      <x:c r="E254" s="1"/>
      <x:c r="F254" s="3"/>
      <x:c r="G254" s="3"/>
      <x:c r="H254" s="3"/>
      <x:c r="I254" s="3"/>
      <x:c r="J254" s="3"/>
      <x:c r="K254" s="3"/>
      <x:c r="L254" s="3"/>
      <x:c r="M254" s="3"/>
      <x:c r="N254" s="1"/>
      <x:c r="O254" s="1"/>
    </x:row>
    <x:row r="255" ht="21" customHeight="1">
      <x:c r="A255" s="1"/>
      <x:c r="B255" s="1"/>
      <x:c r="C255" s="1"/>
      <x:c r="D255" s="1"/>
      <x:c r="E255" s="1"/>
      <x:c r="F255" s="3"/>
      <x:c r="G255" s="3"/>
      <x:c r="H255" s="3"/>
      <x:c r="I255" s="3"/>
      <x:c r="J255" s="3"/>
      <x:c r="K255" s="3"/>
      <x:c r="L255" s="3"/>
      <x:c r="M255" s="3"/>
      <x:c r="N255" s="1"/>
      <x:c r="O255" s="1"/>
    </x:row>
    <x:row r="256" ht="21" customHeight="1">
      <x:c r="A256" s="1"/>
      <x:c r="B256" s="1"/>
      <x:c r="C256" s="1"/>
      <x:c r="D256" s="1"/>
      <x:c r="E256" s="1"/>
      <x:c r="F256" s="3"/>
      <x:c r="G256" s="3"/>
      <x:c r="H256" s="3"/>
      <x:c r="I256" s="3"/>
      <x:c r="J256" s="3"/>
      <x:c r="K256" s="3"/>
      <x:c r="L256" s="3"/>
      <x:c r="M256" s="3"/>
      <x:c r="N256" s="1"/>
      <x:c r="O256" s="1"/>
    </x:row>
    <x:row r="257" ht="21" customHeight="1">
      <x:c r="A257" s="1"/>
      <x:c r="B257" s="1"/>
      <x:c r="C257" s="1"/>
      <x:c r="D257" s="1"/>
      <x:c r="E257" s="1"/>
      <x:c r="F257" s="3"/>
      <x:c r="G257" s="3"/>
      <x:c r="H257" s="3"/>
      <x:c r="I257" s="3"/>
      <x:c r="J257" s="3"/>
      <x:c r="K257" s="3"/>
      <x:c r="L257" s="3"/>
      <x:c r="M257" s="3"/>
      <x:c r="N257" s="1"/>
      <x:c r="O257" s="1"/>
    </x:row>
    <x:row r="258" ht="21" customHeight="1">
      <x:c r="A258" s="1"/>
      <x:c r="B258" s="1"/>
      <x:c r="C258" s="1"/>
      <x:c r="D258" s="1"/>
      <x:c r="E258" s="1"/>
      <x:c r="F258" s="3"/>
      <x:c r="G258" s="3"/>
      <x:c r="H258" s="3"/>
      <x:c r="I258" s="3"/>
      <x:c r="J258" s="3"/>
      <x:c r="K258" s="3"/>
      <x:c r="L258" s="3"/>
      <x:c r="M258" s="3"/>
      <x:c r="N258" s="1"/>
      <x:c r="O258" s="1"/>
    </x:row>
    <x:row r="259" ht="21" customHeight="1">
      <x:c r="A259" s="1"/>
      <x:c r="B259" s="1"/>
      <x:c r="C259" s="1"/>
      <x:c r="D259" s="1"/>
      <x:c r="E259" s="1"/>
      <x:c r="F259" s="3"/>
      <x:c r="G259" s="3"/>
      <x:c r="H259" s="3"/>
      <x:c r="I259" s="3"/>
      <x:c r="J259" s="3"/>
      <x:c r="K259" s="3"/>
      <x:c r="L259" s="3"/>
      <x:c r="M259" s="3"/>
      <x:c r="N259" s="1"/>
      <x:c r="O259" s="1"/>
    </x:row>
    <x:row r="260" ht="21" customHeight="1">
      <x:c r="A260" s="1"/>
      <x:c r="B260" s="1"/>
      <x:c r="C260" s="1"/>
      <x:c r="D260" s="1"/>
      <x:c r="E260" s="1"/>
      <x:c r="F260" s="3"/>
      <x:c r="G260" s="3"/>
      <x:c r="H260" s="3"/>
      <x:c r="I260" s="3"/>
      <x:c r="J260" s="3"/>
      <x:c r="K260" s="3"/>
      <x:c r="L260" s="3"/>
      <x:c r="M260" s="3"/>
      <x:c r="N260" s="1"/>
      <x:c r="O260" s="1"/>
    </x:row>
  </x:sheetData>
  <x:dataValidations count="1">
    <x:dataValidation type="whole" operator="between" sqref="F4">
      <x:formula1>1</x:formula1>
      <x:formula2>4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EEE7DA"/>
  </x:sheetPr>
  <x:sheetViews>
    <x:sheetView showGridLines="0" workbookViewId="0">
      <x:pane xSplit="5" ySplit="9" topLeftCell="F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5" hidden="0" customWidth="1"/>
    <x:col min="4" max="4" width="4" hidden="0" customWidth="1"/>
    <x:col min="5" max="5" width="4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1" customHeight="1">
      <x:c r="A1" s="1"/>
      <x:c r="B1" s="1"/>
      <x:c r="C1" s="1"/>
      <x:c r="D1" s="1"/>
      <x:c r="E1" s="1"/>
      <x:c r="F1" s="3"/>
      <x:c r="G1" s="3"/>
      <x:c r="H1" s="3"/>
      <x:c r="I1" s="3"/>
      <x:c r="J1" s="3"/>
      <x:c r="K1" s="3"/>
      <x:c r="L1" s="3"/>
      <x:c r="M1" s="3"/>
      <x:c r="N1" s="1"/>
      <x:c r="O1" s="1"/>
    </x:row>
    <x:row r="2" ht="21" customHeight="1">
      <x:c r="A2" s="1"/>
      <x:c r="B2" s="1"/>
      <x:c r="C2" s="4" t="str">
        <x:v>ALMARO | Forecast</x:v>
      </x:c>
      <x:c r="D2" s="4"/>
      <x:c r="E2" s="4"/>
      <x:c r="F2" s="5"/>
      <x:c r="G2" s="5"/>
      <x:c r="H2" s="5"/>
      <x:c r="I2" s="5"/>
      <x:c r="J2" s="5"/>
      <x:c r="K2" s="5"/>
      <x:c r="L2" s="5"/>
      <x:c r="M2" s="5"/>
      <x:c r="N2" s="1"/>
      <x:c r="O2" s="1"/>
    </x:row>
    <x:row r="3" ht="21" customHeight="1">
      <x:c r="A3" s="1"/>
      <x:c r="B3" s="1"/>
      <x:c r="C3" s="6"/>
      <x:c r="D3" s="6"/>
      <x:c r="E3" s="6"/>
      <x:c r="F3" s="7"/>
      <x:c r="G3" s="7"/>
      <x:c r="H3" s="7"/>
      <x:c r="I3" s="7"/>
      <x:c r="J3" s="7"/>
      <x:c r="K3" s="7"/>
      <x:c r="L3" s="7"/>
      <x:c r="M3" s="7"/>
      <x:c r="N3" s="1"/>
      <x:c r="O3" s="1"/>
    </x:row>
    <x:row r="4" ht="21" customHeight="1">
      <x:c r="A4" s="1"/>
      <x:c r="B4" s="1"/>
      <x:c r="C4" s="1" t="str">
        <x:v>Case selected</x:v>
      </x:c>
      <x:c r="D4" s="1"/>
      <x:c r="E4" s="1"/>
      <x:c r="F4" s="50" t="str">
        <x:f>'Assumptions'!F5</x:f>
        <x:v>Development base</x:v>
      </x:c>
      <x:c r="G4" s="8"/>
      <x:c r="H4" s="8"/>
      <x:c r="I4" s="3"/>
      <x:c r="J4" s="3"/>
      <x:c r="K4" s="3"/>
      <x:c r="L4" s="3"/>
      <x:c r="M4" s="3"/>
      <x:c r="N4" s="1"/>
      <x:c r="O4" s="1"/>
    </x:row>
    <x:row r="5" ht="21" customHeight="1">
      <x:c r="A5" s="1"/>
      <x:c r="B5" s="1"/>
      <x:c r="C5" s="1"/>
      <x:c r="D5" s="1"/>
      <x:c r="E5" s="1"/>
      <x:c r="F5" s="3"/>
      <x:c r="G5" s="3"/>
      <x:c r="H5" s="3"/>
      <x:c r="I5" s="3"/>
      <x:c r="J5" s="3"/>
      <x:c r="K5" s="3"/>
      <x:c r="L5" s="3"/>
      <x:c r="M5" s="3"/>
      <x:c r="N5" s="1"/>
      <x:c r="O5" s="1"/>
    </x:row>
    <x:row r="6" ht="21" customHeight="1">
      <x:c r="A6" s="1"/>
      <x:c r="B6" s="1"/>
      <x:c r="C6" s="1" t="str">
        <x:v>Years from investment</x:v>
      </x:c>
      <x:c r="D6" s="1"/>
      <x:c r="E6" s="1"/>
      <x:c r="F6" s="3" t="n">
        <x:v>0</x:v>
      </x:c>
      <x:c r="G6" s="3" t="n">
        <x:v>1</x:v>
      </x:c>
      <x:c r="H6" s="3" t="n">
        <x:v>2</x:v>
      </x:c>
      <x:c r="I6" s="3" t="n">
        <x:v>3</x:v>
      </x:c>
      <x:c r="J6" s="3" t="n">
        <x:v>4</x:v>
      </x:c>
      <x:c r="K6" s="3" t="n">
        <x:v>5</x:v>
      </x:c>
      <x:c r="L6" s="3" t="n">
        <x:v>6</x:v>
      </x:c>
      <x:c r="M6" s="3" t="n">
        <x:v>7</x:v>
      </x:c>
      <x:c r="N6" s="1"/>
      <x:c r="O6" s="1"/>
    </x:row>
    <x:row r="7" ht="21" customHeight="1">
      <x:c r="A7" s="1"/>
      <x:c r="B7" s="1"/>
      <x:c r="C7" s="1" t="str">
        <x:v>Cash-flow date (assumed)</x:v>
      </x:c>
      <x:c r="D7" s="1"/>
      <x:c r="E7" s="1"/>
      <x:c r="F7" s="53" t="n">
        <x:f>DATE(2026+F6,9,30)</x:f>
        <x:v>46295</x:v>
      </x:c>
      <x:c r="G7" s="53" t="n">
        <x:f>DATE(2026+G6,9,30)</x:f>
        <x:v>46660</x:v>
      </x:c>
      <x:c r="H7" s="53" t="n">
        <x:f>DATE(2026+H6,9,30)</x:f>
        <x:v>47026</x:v>
      </x:c>
      <x:c r="I7" s="53" t="n">
        <x:f>DATE(2026+I6,9,30)</x:f>
        <x:v>47391</x:v>
      </x:c>
      <x:c r="J7" s="53" t="n">
        <x:f>DATE(2026+J6,9,30)</x:f>
        <x:v>47756</x:v>
      </x:c>
      <x:c r="K7" s="53" t="n">
        <x:f>DATE(2026+K6,9,30)</x:f>
        <x:v>48121</x:v>
      </x:c>
      <x:c r="L7" s="53" t="n">
        <x:f>DATE(2026+L6,9,30)</x:f>
        <x:v>48487</x:v>
      </x:c>
      <x:c r="M7" s="53" t="n">
        <x:f>DATE(2026+M6,9,30)</x:f>
        <x:v>48852</x:v>
      </x:c>
      <x:c r="N7" s="1"/>
      <x:c r="O7" s="1"/>
    </x:row>
    <x:row r="8" ht="21" customHeight="1">
      <x:c r="A8" s="1"/>
      <x:c r="B8" s="1"/>
      <x:c r="C8" s="1" t="str">
        <x:v>Operating year; 0 = opening</x:v>
      </x:c>
      <x:c r="D8" s="1"/>
      <x:c r="E8" s="1"/>
      <x:c r="F8" s="8" t="n">
        <x:f>F6-(2+'Assumptions'!$F$76)</x:f>
        <x:v>-2</x:v>
      </x:c>
      <x:c r="G8" s="8" t="n">
        <x:f>G6-(2+'Assumptions'!$F$76)</x:f>
        <x:v>-1</x:v>
      </x:c>
      <x:c r="H8" s="8" t="n">
        <x:f>H6-(2+'Assumptions'!$F$76)</x:f>
        <x:v>0</x:v>
      </x:c>
      <x:c r="I8" s="8" t="n">
        <x:f>I6-(2+'Assumptions'!$F$76)</x:f>
        <x:v>1</x:v>
      </x:c>
      <x:c r="J8" s="8" t="n">
        <x:f>J6-(2+'Assumptions'!$F$76)</x:f>
        <x:v>2</x:v>
      </x:c>
      <x:c r="K8" s="8" t="n">
        <x:f>K6-(2+'Assumptions'!$F$76)</x:f>
        <x:v>3</x:v>
      </x:c>
      <x:c r="L8" s="8" t="n">
        <x:f>L6-(2+'Assumptions'!$F$76)</x:f>
        <x:v>4</x:v>
      </x:c>
      <x:c r="M8" s="8" t="n">
        <x:f>M6-(2+'Assumptions'!$F$76)</x:f>
        <x:v>5</x:v>
      </x:c>
      <x:c r="N8" s="1"/>
      <x:c r="O8" s="1"/>
    </x:row>
    <x:row r="9" ht="21" customHeight="1">
      <x:c r="A9" s="1"/>
      <x:c r="B9" s="1"/>
      <x:c r="C9" s="54" t="str">
        <x:v>Works spend weight</x:v>
      </x:c>
      <x:c r="D9" s="54"/>
      <x:c r="E9" s="54"/>
      <x:c r="F9" s="55" t="n">
        <x:f>IF('Assumptions'!$F$76=0,CHOOSE(F6+1,0.2,0.6,0.2,0,0,0,0,0),CHOOSE(F6+1,0.2,0.4,0.3,0.1,0,0,0,0))</x:f>
        <x:v>0.2</x:v>
      </x:c>
      <x:c r="G9" s="55" t="n">
        <x:f>IF('Assumptions'!$F$76=0,CHOOSE(G6+1,0.2,0.6,0.2,0,0,0,0,0),CHOOSE(G6+1,0.2,0.4,0.3,0.1,0,0,0,0))</x:f>
        <x:v>0.6</x:v>
      </x:c>
      <x:c r="H9" s="55" t="n">
        <x:f>IF('Assumptions'!$F$76=0,CHOOSE(H6+1,0.2,0.6,0.2,0,0,0,0,0),CHOOSE(H6+1,0.2,0.4,0.3,0.1,0,0,0,0))</x:f>
        <x:v>0.2</x:v>
      </x:c>
      <x:c r="I9" s="55" t="n">
        <x:f>IF('Assumptions'!$F$76=0,CHOOSE(I6+1,0.2,0.6,0.2,0,0,0,0,0),CHOOSE(I6+1,0.2,0.4,0.3,0.1,0,0,0,0))</x:f>
        <x:v>0</x:v>
      </x:c>
      <x:c r="J9" s="55" t="n">
        <x:f>IF('Assumptions'!$F$76=0,CHOOSE(J6+1,0.2,0.6,0.2,0,0,0,0,0),CHOOSE(J6+1,0.2,0.4,0.3,0.1,0,0,0,0))</x:f>
        <x:v>0</x:v>
      </x:c>
      <x:c r="K9" s="55" t="n">
        <x:f>IF('Assumptions'!$F$76=0,CHOOSE(K6+1,0.2,0.6,0.2,0,0,0,0,0),CHOOSE(K6+1,0.2,0.4,0.3,0.1,0,0,0,0))</x:f>
        <x:v>0</x:v>
      </x:c>
      <x:c r="L9" s="55" t="n">
        <x:f>IF('Assumptions'!$F$76=0,CHOOSE(L6+1,0.2,0.6,0.2,0,0,0,0,0),CHOOSE(L6+1,0.2,0.4,0.3,0.1,0,0,0,0))</x:f>
        <x:v>0</x:v>
      </x:c>
      <x:c r="M9" s="55" t="n">
        <x:f>IF('Assumptions'!$F$76=0,CHOOSE(M6+1,0.2,0.6,0.2,0,0,0,0,0),CHOOSE(M6+1,0.2,0.4,0.3,0.1,0,0,0,0))</x:f>
        <x:v>0</x:v>
      </x:c>
      <x:c r="N9" s="1"/>
      <x:c r="O9" s="1"/>
    </x:row>
    <x:row r="10" ht="21" customHeight="1">
      <x:c r="A10" s="1"/>
      <x:c r="B10" s="1"/>
      <x:c r="C10" s="1"/>
      <x:c r="D10" s="1"/>
      <x:c r="E10" s="1"/>
      <x:c r="F10" s="3"/>
      <x:c r="G10" s="3"/>
      <x:c r="H10" s="3"/>
      <x:c r="I10" s="3"/>
      <x:c r="J10" s="3"/>
      <x:c r="K10" s="3"/>
      <x:c r="L10" s="3"/>
      <x:c r="M10" s="3"/>
      <x:c r="N10" s="1"/>
      <x:c r="O10" s="1"/>
    </x:row>
    <x:row r="11" ht="24" customHeight="1">
      <x:c r="A11" s="1"/>
      <x:c r="B11" s="1"/>
      <x:c r="C11" s="19" t="str">
        <x:v>Development uses</x:v>
      </x:c>
      <x:c r="D11" s="19"/>
      <x:c r="E11" s="19"/>
      <x:c r="F11" s="20"/>
      <x:c r="G11" s="20"/>
      <x:c r="H11" s="20"/>
      <x:c r="I11" s="20"/>
      <x:c r="J11" s="20"/>
      <x:c r="K11" s="20"/>
      <x:c r="L11" s="20"/>
      <x:c r="M11" s="20"/>
      <x:c r="N11" s="1"/>
      <x:c r="O11" s="1"/>
    </x:row>
    <x:row r="12" ht="21" customHeight="1">
      <x:c r="A12" s="1"/>
      <x:c r="B12" s="1"/>
      <x:c r="C12" s="1" t="str">
        <x:v>Purchase</x:v>
      </x:c>
      <x:c r="D12" s="1"/>
      <x:c r="E12" s="1"/>
      <x:c r="F12" s="8" t="n">
        <x:f>IF(F6=0,'Assumptions'!$F$16,0)</x:f>
        <x:v>2500000</x:v>
      </x:c>
      <x:c r="G12" s="8" t="n">
        <x:f>IF(G6=0,'Assumptions'!$F$16,0)</x:f>
        <x:v>0</x:v>
      </x:c>
      <x:c r="H12" s="8" t="n">
        <x:f>IF(H6=0,'Assumptions'!$F$16,0)</x:f>
        <x:v>0</x:v>
      </x:c>
      <x:c r="I12" s="8" t="n">
        <x:f>IF(I6=0,'Assumptions'!$F$16,0)</x:f>
        <x:v>0</x:v>
      </x:c>
      <x:c r="J12" s="8" t="n">
        <x:f>IF(J6=0,'Assumptions'!$F$16,0)</x:f>
        <x:v>0</x:v>
      </x:c>
      <x:c r="K12" s="8" t="n">
        <x:f>IF(K6=0,'Assumptions'!$F$16,0)</x:f>
        <x:v>0</x:v>
      </x:c>
      <x:c r="L12" s="8" t="n">
        <x:f>IF(L6=0,'Assumptions'!$F$16,0)</x:f>
        <x:v>0</x:v>
      </x:c>
      <x:c r="M12" s="8" t="n">
        <x:f>IF(M6=0,'Assumptions'!$F$16,0)</x:f>
        <x:v>0</x:v>
      </x:c>
      <x:c r="N12" s="1"/>
      <x:c r="O12" s="1"/>
    </x:row>
    <x:row r="13" ht="21" customHeight="1">
      <x:c r="A13" s="1"/>
      <x:c r="B13" s="1"/>
      <x:c r="C13" s="1" t="str">
        <x:v>Acquisition taxes / diligence</x:v>
      </x:c>
      <x:c r="D13" s="1"/>
      <x:c r="E13" s="1"/>
      <x:c r="F13" s="3" t="n">
        <x:f>IF(F6=0,$F$100,0)</x:f>
        <x:v>350000</x:v>
      </x:c>
      <x:c r="G13" s="3" t="n">
        <x:f>IF(G6=0,$F$100,0)</x:f>
        <x:v>0</x:v>
      </x:c>
      <x:c r="H13" s="3" t="n">
        <x:f>IF(H6=0,$F$100,0)</x:f>
        <x:v>0</x:v>
      </x:c>
      <x:c r="I13" s="3" t="n">
        <x:f>IF(I6=0,$F$100,0)</x:f>
        <x:v>0</x:v>
      </x:c>
      <x:c r="J13" s="3" t="n">
        <x:f>IF(J6=0,$F$100,0)</x:f>
        <x:v>0</x:v>
      </x:c>
      <x:c r="K13" s="3" t="n">
        <x:f>IF(K6=0,$F$100,0)</x:f>
        <x:v>0</x:v>
      </x:c>
      <x:c r="L13" s="3" t="n">
        <x:f>IF(L6=0,$F$100,0)</x:f>
        <x:v>0</x:v>
      </x:c>
      <x:c r="M13" s="3" t="n">
        <x:f>IF(M6=0,$F$100,0)</x:f>
        <x:v>0</x:v>
      </x:c>
      <x:c r="N13" s="1"/>
      <x:c r="O13" s="1"/>
    </x:row>
    <x:row r="14" ht="21" customHeight="1">
      <x:c r="A14" s="1"/>
      <x:c r="B14" s="1"/>
      <x:c r="C14" s="1" t="str">
        <x:v>Works, FF&amp;E, soft costs, contingency</x:v>
      </x:c>
      <x:c r="D14" s="1"/>
      <x:c r="E14" s="1"/>
      <x:c r="F14" s="3" t="n">
        <x:f>($F$98+$F$99)*F9</x:f>
        <x:v>1283400</x:v>
      </x:c>
      <x:c r="G14" s="3" t="n">
        <x:f>($F$98+$F$99)*G9</x:f>
        <x:v>3850200</x:v>
      </x:c>
      <x:c r="H14" s="3" t="n">
        <x:f>($F$98+$F$99)*H9</x:f>
        <x:v>1283400</x:v>
      </x:c>
      <x:c r="I14" s="3" t="n">
        <x:f>($F$98+$F$99)*I9</x:f>
        <x:v>0</x:v>
      </x:c>
      <x:c r="J14" s="3" t="n">
        <x:f>($F$98+$F$99)*J9</x:f>
        <x:v>0</x:v>
      </x:c>
      <x:c r="K14" s="3" t="n">
        <x:f>($F$98+$F$99)*K9</x:f>
        <x:v>0</x:v>
      </x:c>
      <x:c r="L14" s="3" t="n">
        <x:f>($F$98+$F$99)*L9</x:f>
        <x:v>0</x:v>
      </x:c>
      <x:c r="M14" s="3" t="n">
        <x:f>($F$98+$F$99)*M9</x:f>
        <x:v>0</x:v>
      </x:c>
      <x:c r="N14" s="1"/>
      <x:c r="O14" s="1"/>
    </x:row>
    <x:row r="15" ht="21" customHeight="1">
      <x:c r="A15" s="1"/>
      <x:c r="B15" s="1"/>
      <x:c r="C15" s="1" t="str">
        <x:v>Pre-opening</x:v>
      </x:c>
      <x:c r="D15" s="1"/>
      <x:c r="E15" s="1"/>
      <x:c r="F15" s="8" t="n">
        <x:f>IF(F8=0,'Assumptions'!$F$58,0)</x:f>
        <x:v>0</x:v>
      </x:c>
      <x:c r="G15" s="8" t="n">
        <x:f>IF(G8=0,'Assumptions'!$F$58,0)</x:f>
        <x:v>0</x:v>
      </x:c>
      <x:c r="H15" s="8" t="n">
        <x:f>IF(H8=0,'Assumptions'!$F$58,0)</x:f>
        <x:v>300000</x:v>
      </x:c>
      <x:c r="I15" s="8" t="n">
        <x:f>IF(I8=0,'Assumptions'!$F$58,0)</x:f>
        <x:v>0</x:v>
      </x:c>
      <x:c r="J15" s="8" t="n">
        <x:f>IF(J8=0,'Assumptions'!$F$58,0)</x:f>
        <x:v>0</x:v>
      </x:c>
      <x:c r="K15" s="8" t="n">
        <x:f>IF(K8=0,'Assumptions'!$F$58,0)</x:f>
        <x:v>0</x:v>
      </x:c>
      <x:c r="L15" s="8" t="n">
        <x:f>IF(L8=0,'Assumptions'!$F$58,0)</x:f>
        <x:v>0</x:v>
      </x:c>
      <x:c r="M15" s="8" t="n">
        <x:f>IF(M8=0,'Assumptions'!$F$58,0)</x:f>
        <x:v>0</x:v>
      </x:c>
      <x:c r="N15" s="1"/>
      <x:c r="O15" s="1"/>
    </x:row>
    <x:row r="16" ht="21" customHeight="1">
      <x:c r="A16" s="1"/>
      <x:c r="B16" s="1"/>
      <x:c r="C16" s="1" t="str">
        <x:v>Working capital</x:v>
      </x:c>
      <x:c r="D16" s="1"/>
      <x:c r="E16" s="1"/>
      <x:c r="F16" s="8" t="n">
        <x:f>IF(F8=0,'Assumptions'!$F$64,0)</x:f>
        <x:v>0</x:v>
      </x:c>
      <x:c r="G16" s="8" t="n">
        <x:f>IF(G8=0,'Assumptions'!$F$64,0)</x:f>
        <x:v>0</x:v>
      </x:c>
      <x:c r="H16" s="8" t="n">
        <x:f>IF(H8=0,'Assumptions'!$F$64,0)</x:f>
        <x:v>200000</x:v>
      </x:c>
      <x:c r="I16" s="8" t="n">
        <x:f>IF(I8=0,'Assumptions'!$F$64,0)</x:f>
        <x:v>0</x:v>
      </x:c>
      <x:c r="J16" s="8" t="n">
        <x:f>IF(J8=0,'Assumptions'!$F$64,0)</x:f>
        <x:v>0</x:v>
      </x:c>
      <x:c r="K16" s="8" t="n">
        <x:f>IF(K8=0,'Assumptions'!$F$64,0)</x:f>
        <x:v>0</x:v>
      </x:c>
      <x:c r="L16" s="8" t="n">
        <x:f>IF(L8=0,'Assumptions'!$F$64,0)</x:f>
        <x:v>0</x:v>
      </x:c>
      <x:c r="M16" s="8" t="n">
        <x:f>IF(M8=0,'Assumptions'!$F$64,0)</x:f>
        <x:v>0</x:v>
      </x:c>
      <x:c r="N16" s="1"/>
      <x:c r="O16" s="1"/>
    </x:row>
    <x:row r="17" ht="21" customHeight="1">
      <x:c r="A17" s="1"/>
      <x:c r="B17" s="1"/>
      <x:c r="C17" s="1" t="str">
        <x:v>Development oversight</x:v>
      </x:c>
      <x:c r="D17" s="1"/>
      <x:c r="E17" s="1"/>
      <x:c r="F17" s="8" t="n">
        <x:f>IF(F8&lt;=0,'Assumptions'!$F$70,0)</x:f>
        <x:v>150000</x:v>
      </x:c>
      <x:c r="G17" s="8" t="n">
        <x:f>IF(G8&lt;=0,'Assumptions'!$F$70,0)</x:f>
        <x:v>150000</x:v>
      </x:c>
      <x:c r="H17" s="8" t="n">
        <x:f>IF(H8&lt;=0,'Assumptions'!$F$70,0)</x:f>
        <x:v>150000</x:v>
      </x:c>
      <x:c r="I17" s="8" t="n">
        <x:f>IF(I8&lt;=0,'Assumptions'!$F$70,0)</x:f>
        <x:v>0</x:v>
      </x:c>
      <x:c r="J17" s="8" t="n">
        <x:f>IF(J8&lt;=0,'Assumptions'!$F$70,0)</x:f>
        <x:v>0</x:v>
      </x:c>
      <x:c r="K17" s="8" t="n">
        <x:f>IF(K8&lt;=0,'Assumptions'!$F$70,0)</x:f>
        <x:v>0</x:v>
      </x:c>
      <x:c r="L17" s="8" t="n">
        <x:f>IF(L8&lt;=0,'Assumptions'!$F$70,0)</x:f>
        <x:v>0</x:v>
      </x:c>
      <x:c r="M17" s="8" t="n">
        <x:f>IF(M8&lt;=0,'Assumptions'!$F$70,0)</x:f>
        <x:v>0</x:v>
      </x:c>
      <x:c r="N17" s="1"/>
      <x:c r="O17" s="1"/>
    </x:row>
    <x:row r="18" ht="21" customHeight="1">
      <x:c r="A18" s="1"/>
      <x:c r="B18" s="1"/>
      <x:c r="C18" s="1" t="str">
        <x:v>Financing arrangement fee</x:v>
      </x:c>
      <x:c r="D18" s="1"/>
      <x:c r="E18" s="1"/>
      <x:c r="F18" s="3" t="n">
        <x:f>IF(F6=0,$F$103,0)</x:f>
        <x:v>66877.5</x:v>
      </x:c>
      <x:c r="G18" s="3" t="n">
        <x:f>IF(G6=0,$F$103,0)</x:f>
        <x:v>0</x:v>
      </x:c>
      <x:c r="H18" s="3" t="n">
        <x:f>IF(H6=0,$F$103,0)</x:f>
        <x:v>0</x:v>
      </x:c>
      <x:c r="I18" s="3" t="n">
        <x:f>IF(I6=0,$F$103,0)</x:f>
        <x:v>0</x:v>
      </x:c>
      <x:c r="J18" s="3" t="n">
        <x:f>IF(J6=0,$F$103,0)</x:f>
        <x:v>0</x:v>
      </x:c>
      <x:c r="K18" s="3" t="n">
        <x:f>IF(K6=0,$F$103,0)</x:f>
        <x:v>0</x:v>
      </x:c>
      <x:c r="L18" s="3" t="n">
        <x:f>IF(L6=0,$F$103,0)</x:f>
        <x:v>0</x:v>
      </x:c>
      <x:c r="M18" s="3" t="n">
        <x:f>IF(M6=0,$F$103,0)</x:f>
        <x:v>0</x:v>
      </x:c>
      <x:c r="N18" s="1"/>
      <x:c r="O18" s="1"/>
    </x:row>
    <x:row r="19" ht="21" customHeight="1">
      <x:c r="A19" s="1"/>
      <x:c r="B19" s="1"/>
      <x:c r="C19" s="23" t="str">
        <x:v>Total development uses</x:v>
      </x:c>
      <x:c r="D19" s="23"/>
      <x:c r="E19" s="23"/>
      <x:c r="F19" s="25" t="n">
        <x:f>SUM(F12:F18)</x:f>
        <x:v>4350277.5</x:v>
      </x:c>
      <x:c r="G19" s="25" t="n">
        <x:f>SUM(G12:G18)</x:f>
        <x:v>4000200</x:v>
      </x:c>
      <x:c r="H19" s="25" t="n">
        <x:f>SUM(H12:H18)</x:f>
        <x:v>1933400</x:v>
      </x:c>
      <x:c r="I19" s="25" t="n">
        <x:f>SUM(I12:I18)</x:f>
        <x:v>0</x:v>
      </x:c>
      <x:c r="J19" s="25" t="n">
        <x:f>SUM(J12:J18)</x:f>
        <x:v>0</x:v>
      </x:c>
      <x:c r="K19" s="25" t="n">
        <x:f>SUM(K12:K18)</x:f>
        <x:v>0</x:v>
      </x:c>
      <x:c r="L19" s="25" t="n">
        <x:f>SUM(L12:L18)</x:f>
        <x:v>0</x:v>
      </x:c>
      <x:c r="M19" s="25" t="n">
        <x:f>SUM(M12:M18)</x:f>
        <x:v>0</x:v>
      </x:c>
      <x:c r="N19" s="1"/>
      <x:c r="O19" s="1"/>
    </x:row>
    <x:row r="20" ht="21" customHeight="1">
      <x:c r="A20" s="1"/>
      <x:c r="B20" s="1"/>
      <x:c r="C20" s="1"/>
      <x:c r="D20" s="1"/>
      <x:c r="E20" s="1"/>
      <x:c r="F20" s="3"/>
      <x:c r="G20" s="3"/>
      <x:c r="H20" s="3"/>
      <x:c r="I20" s="3"/>
      <x:c r="J20" s="3"/>
      <x:c r="K20" s="3"/>
      <x:c r="L20" s="3"/>
      <x:c r="M20" s="3"/>
      <x:c r="N20" s="1"/>
      <x:c r="O20" s="1"/>
    </x:row>
    <x:row r="21" ht="24" customHeight="1">
      <x:c r="A21" s="1"/>
      <x:c r="B21" s="1"/>
      <x:c r="C21" s="19" t="str">
        <x:v>Debt financing</x:v>
      </x:c>
      <x:c r="D21" s="19"/>
      <x:c r="E21" s="19"/>
      <x:c r="F21" s="20"/>
      <x:c r="G21" s="20"/>
      <x:c r="H21" s="20"/>
      <x:c r="I21" s="20"/>
      <x:c r="J21" s="20"/>
      <x:c r="K21" s="20"/>
      <x:c r="L21" s="20"/>
      <x:c r="M21" s="20"/>
      <x:c r="N21" s="1"/>
      <x:c r="O21" s="1"/>
    </x:row>
    <x:row r="22" ht="21" customHeight="1">
      <x:c r="A22" s="1"/>
      <x:c r="B22" s="1"/>
      <x:c r="C22" s="1" t="str">
        <x:v>Opening debt</x:v>
      </x:c>
      <x:c r="D22" s="1"/>
      <x:c r="E22" s="1"/>
      <x:c r="F22" s="3" t="n">
        <x:f>0</x:f>
        <x:v>0</x:v>
      </x:c>
      <x:c r="G22" s="3" t="n">
        <x:f>F26</x:f>
        <x:v>1891700</x:v>
      </x:c>
      <x:c r="H22" s="3" t="n">
        <x:f>G26</x:f>
        <x:v>3816800</x:v>
      </x:c>
      <x:c r="I22" s="3" t="n">
        <x:f>H26</x:f>
        <x:v>4458500</x:v>
      </x:c>
      <x:c r="J22" s="3" t="n">
        <x:f>I26</x:f>
        <x:v>4369330</x:v>
      </x:c>
      <x:c r="K22" s="3" t="n">
        <x:f>J26</x:f>
        <x:v>4280160</x:v>
      </x:c>
      <x:c r="L22" s="3" t="n">
        <x:f>K26</x:f>
        <x:v>4190990</x:v>
      </x:c>
      <x:c r="M22" s="3" t="n">
        <x:f>L26</x:f>
        <x:v>4101820</x:v>
      </x:c>
      <x:c r="N22" s="1"/>
      <x:c r="O22" s="1"/>
    </x:row>
    <x:row r="23" ht="21" customHeight="1">
      <x:c r="A23" s="1"/>
      <x:c r="B23" s="1"/>
      <x:c r="C23" s="1" t="str">
        <x:v>Debt drawn</x:v>
      </x:c>
      <x:c r="D23" s="1"/>
      <x:c r="E23" s="1"/>
      <x:c r="F23" s="8" t="n">
        <x:f>(F12+F14)*'Assumptions'!$F$154</x:f>
        <x:v>1891700</x:v>
      </x:c>
      <x:c r="G23" s="8" t="n">
        <x:f>(G12+G14)*'Assumptions'!$F$154</x:f>
        <x:v>1925100</x:v>
      </x:c>
      <x:c r="H23" s="8" t="n">
        <x:f>(H12+H14)*'Assumptions'!$F$154</x:f>
        <x:v>641700</x:v>
      </x:c>
      <x:c r="I23" s="8" t="n">
        <x:f>(I12+I14)*'Assumptions'!$F$154</x:f>
        <x:v>0</x:v>
      </x:c>
      <x:c r="J23" s="8" t="n">
        <x:f>(J12+J14)*'Assumptions'!$F$154</x:f>
        <x:v>0</x:v>
      </x:c>
      <x:c r="K23" s="8" t="n">
        <x:f>(K12+K14)*'Assumptions'!$F$154</x:f>
        <x:v>0</x:v>
      </x:c>
      <x:c r="L23" s="8" t="n">
        <x:f>(L12+L14)*'Assumptions'!$F$154</x:f>
        <x:v>0</x:v>
      </x:c>
      <x:c r="M23" s="8" t="n">
        <x:f>(M12+M14)*'Assumptions'!$F$154</x:f>
        <x:v>0</x:v>
      </x:c>
      <x:c r="N23" s="1"/>
      <x:c r="O23" s="1"/>
    </x:row>
    <x:row r="24" ht="21" customHeight="1">
      <x:c r="A24" s="1"/>
      <x:c r="B24" s="1"/>
      <x:c r="C24" s="1" t="str">
        <x:v>Cash interest</x:v>
      </x:c>
      <x:c r="D24" s="1"/>
      <x:c r="E24" s="1"/>
      <x:c r="F24" s="8" t="n">
        <x:f>IF(F6=0,0,(F22+F23/2)*'Assumptions'!$F$160)</x:f>
        <x:v>0</x:v>
      </x:c>
      <x:c r="G24" s="8" t="n">
        <x:f>IF(G6=0,0,(G22+G23/2)*'Assumptions'!$F$160)</x:f>
        <x:v>185526.25</x:v>
      </x:c>
      <x:c r="H24" s="8" t="n">
        <x:f>IF(H6=0,0,(H22+H23/2)*'Assumptions'!$F$160)</x:f>
        <x:v>268947.25</x:v>
      </x:c>
      <x:c r="I24" s="8" t="n">
        <x:f>IF(I6=0,0,(I22+I23/2)*'Assumptions'!$F$160)</x:f>
        <x:v>289802.5</x:v>
      </x:c>
      <x:c r="J24" s="8" t="n">
        <x:f>IF(J6=0,0,(J22+J23/2)*'Assumptions'!$F$160)</x:f>
        <x:v>284006.45</x:v>
      </x:c>
      <x:c r="K24" s="8" t="n">
        <x:f>IF(K6=0,0,(K22+K23/2)*'Assumptions'!$F$160)</x:f>
        <x:v>278210.4</x:v>
      </x:c>
      <x:c r="L24" s="8" t="n">
        <x:f>IF(L6=0,0,(L22+L23/2)*'Assumptions'!$F$160)</x:f>
        <x:v>272414.35000000003</x:v>
      </x:c>
      <x:c r="M24" s="8" t="n">
        <x:f>IF(M6=0,0,(M22+M23/2)*'Assumptions'!$F$160)</x:f>
        <x:v>266618.3</x:v>
      </x:c>
      <x:c r="N24" s="1"/>
      <x:c r="O24" s="1"/>
    </x:row>
    <x:row r="25" ht="21" customHeight="1">
      <x:c r="A25" s="1"/>
      <x:c r="B25" s="1"/>
      <x:c r="C25" s="1" t="str">
        <x:v>Scheduled principal repayment</x:v>
      </x:c>
      <x:c r="D25" s="1"/>
      <x:c r="E25" s="1"/>
      <x:c r="F25" s="8" t="n">
        <x:f>IF(F8&gt;0,MIN(F22+F23,$F$102*'Assumptions'!$F$172),0)</x:f>
        <x:v>0</x:v>
      </x:c>
      <x:c r="G25" s="8" t="n">
        <x:f>IF(G8&gt;0,MIN(G22+G23,$F$102*'Assumptions'!$F$172),0)</x:f>
        <x:v>0</x:v>
      </x:c>
      <x:c r="H25" s="8" t="n">
        <x:f>IF(H8&gt;0,MIN(H22+H23,$F$102*'Assumptions'!$F$172),0)</x:f>
        <x:v>0</x:v>
      </x:c>
      <x:c r="I25" s="8" t="n">
        <x:f>IF(I8&gt;0,MIN(I22+I23,$F$102*'Assumptions'!$F$172),0)</x:f>
        <x:v>89170</x:v>
      </x:c>
      <x:c r="J25" s="8" t="n">
        <x:f>IF(J8&gt;0,MIN(J22+J23,$F$102*'Assumptions'!$F$172),0)</x:f>
        <x:v>89170</x:v>
      </x:c>
      <x:c r="K25" s="8" t="n">
        <x:f>IF(K8&gt;0,MIN(K22+K23,$F$102*'Assumptions'!$F$172),0)</x:f>
        <x:v>89170</x:v>
      </x:c>
      <x:c r="L25" s="8" t="n">
        <x:f>IF(L8&gt;0,MIN(L22+L23,$F$102*'Assumptions'!$F$172),0)</x:f>
        <x:v>89170</x:v>
      </x:c>
      <x:c r="M25" s="8" t="n">
        <x:f>IF(M8&gt;0,MIN(M22+M23,$F$102*'Assumptions'!$F$172),0)</x:f>
        <x:v>89170</x:v>
      </x:c>
      <x:c r="N25" s="1"/>
      <x:c r="O25" s="1"/>
    </x:row>
    <x:row r="26" ht="21" customHeight="1">
      <x:c r="A26" s="1"/>
      <x:c r="B26" s="1"/>
      <x:c r="C26" s="23" t="str">
        <x:v>Closing debt before sale</x:v>
      </x:c>
      <x:c r="D26" s="23"/>
      <x:c r="E26" s="23"/>
      <x:c r="F26" s="25" t="n">
        <x:f>F22+F23-F25</x:f>
        <x:v>1891700</x:v>
      </x:c>
      <x:c r="G26" s="25" t="n">
        <x:f>G22+G23-G25</x:f>
        <x:v>3816800</x:v>
      </x:c>
      <x:c r="H26" s="25" t="n">
        <x:f>H22+H23-H25</x:f>
        <x:v>4458500</x:v>
      </x:c>
      <x:c r="I26" s="25" t="n">
        <x:f>I22+I23-I25</x:f>
        <x:v>4369330</x:v>
      </x:c>
      <x:c r="J26" s="25" t="n">
        <x:f>J22+J23-J25</x:f>
        <x:v>4280160</x:v>
      </x:c>
      <x:c r="K26" s="25" t="n">
        <x:f>K22+K23-K25</x:f>
        <x:v>4190990</x:v>
      </x:c>
      <x:c r="L26" s="25" t="n">
        <x:f>L22+L23-L25</x:f>
        <x:v>4101820</x:v>
      </x:c>
      <x:c r="M26" s="25" t="n">
        <x:f>M22+M23-M25</x:f>
        <x:v>4012650</x:v>
      </x:c>
      <x:c r="N26" s="1"/>
      <x:c r="O26" s="1"/>
    </x:row>
    <x:row r="27" ht="21" customHeight="1">
      <x:c r="A27" s="1"/>
      <x:c r="B27" s="1"/>
      <x:c r="C27" s="1"/>
      <x:c r="D27" s="1"/>
      <x:c r="E27" s="1"/>
      <x:c r="F27" s="3"/>
      <x:c r="G27" s="3"/>
      <x:c r="H27" s="3"/>
      <x:c r="I27" s="3"/>
      <x:c r="J27" s="3"/>
      <x:c r="K27" s="3"/>
      <x:c r="L27" s="3"/>
      <x:c r="M27" s="3"/>
      <x:c r="N27" s="1"/>
      <x:c r="O27" s="1"/>
    </x:row>
    <x:row r="28" ht="24" customHeight="1">
      <x:c r="A28" s="1"/>
      <x:c r="B28" s="1"/>
      <x:c r="C28" s="19" t="str">
        <x:v>Hotel operations</x:v>
      </x:c>
      <x:c r="D28" s="19"/>
      <x:c r="E28" s="19"/>
      <x:c r="F28" s="20"/>
      <x:c r="G28" s="20"/>
      <x:c r="H28" s="20"/>
      <x:c r="I28" s="20"/>
      <x:c r="J28" s="20"/>
      <x:c r="K28" s="20"/>
      <x:c r="L28" s="20"/>
      <x:c r="M28" s="20"/>
      <x:c r="N28" s="1"/>
      <x:c r="O28" s="1"/>
    </x:row>
    <x:row r="29" ht="21" customHeight="1">
      <x:c r="A29" s="1"/>
      <x:c r="B29" s="1"/>
      <x:c r="C29" s="54" t="str">
        <x:v>Annual room occupancy</x:v>
      </x:c>
      <x:c r="D29" s="54"/>
      <x:c r="E29" s="54"/>
      <x:c r="F29" s="55" t="n">
        <x:f>IF(F8&lt;=0,0,IF(F8=1,'Assumptions'!$F$100,IF(F8=2,'Assumptions'!$F$106,'Assumptions'!$F$94)))</x:f>
        <x:v>0</x:v>
      </x:c>
      <x:c r="G29" s="55" t="n">
        <x:f>IF(G8&lt;=0,0,IF(G8=1,'Assumptions'!$F$100,IF(G8=2,'Assumptions'!$F$106,'Assumptions'!$F$94)))</x:f>
        <x:v>0</x:v>
      </x:c>
      <x:c r="H29" s="55" t="n">
        <x:f>IF(H8&lt;=0,0,IF(H8=1,'Assumptions'!$F$100,IF(H8=2,'Assumptions'!$F$106,'Assumptions'!$F$94)))</x:f>
        <x:v>0</x:v>
      </x:c>
      <x:c r="I29" s="55" t="n">
        <x:f>IF(I8&lt;=0,0,IF(I8=1,'Assumptions'!$F$100,IF(I8=2,'Assumptions'!$F$106,'Assumptions'!$F$94)))</x:f>
        <x:v>0.43</x:v>
      </x:c>
      <x:c r="J29" s="55" t="n">
        <x:f>IF(J8&lt;=0,0,IF(J8=1,'Assumptions'!$F$100,IF(J8=2,'Assumptions'!$F$106,'Assumptions'!$F$94)))</x:f>
        <x:v>0.54</x:v>
      </x:c>
      <x:c r="K29" s="55" t="n">
        <x:f>IF(K8&lt;=0,0,IF(K8=1,'Assumptions'!$F$100,IF(K8=2,'Assumptions'!$F$106,'Assumptions'!$F$94)))</x:f>
        <x:v>0.65</x:v>
      </x:c>
      <x:c r="L29" s="55" t="n">
        <x:f>IF(L8&lt;=0,0,IF(L8=1,'Assumptions'!$F$100,IF(L8=2,'Assumptions'!$F$106,'Assumptions'!$F$94)))</x:f>
        <x:v>0.65</x:v>
      </x:c>
      <x:c r="M29" s="55" t="n">
        <x:f>IF(M8&lt;=0,0,IF(M8=1,'Assumptions'!$F$100,IF(M8=2,'Assumptions'!$F$106,'Assumptions'!$F$94)))</x:f>
        <x:v>0.65</x:v>
      </x:c>
      <x:c r="N29" s="1"/>
      <x:c r="O29" s="1"/>
    </x:row>
    <x:row r="30" ht="21" customHeight="1">
      <x:c r="A30" s="1"/>
      <x:c r="B30" s="1"/>
      <x:c r="C30" s="1" t="str">
        <x:v>Average daily room rate, ex VAT</x:v>
      </x:c>
      <x:c r="D30" s="1"/>
      <x:c r="E30" s="1"/>
      <x:c r="F30" s="8" t="n">
        <x:f>'Assumptions'!$F$88*(1+'Assumptions'!$F$112)^MAX(0,F8-1)</x:f>
        <x:v>500</x:v>
      </x:c>
      <x:c r="G30" s="8" t="n">
        <x:f>'Assumptions'!$F$88*(1+'Assumptions'!$F$112)^MAX(0,G8-1)</x:f>
        <x:v>500</x:v>
      </x:c>
      <x:c r="H30" s="8" t="n">
        <x:f>'Assumptions'!$F$88*(1+'Assumptions'!$F$112)^MAX(0,H8-1)</x:f>
        <x:v>500</x:v>
      </x:c>
      <x:c r="I30" s="8" t="n">
        <x:f>'Assumptions'!$F$88*(1+'Assumptions'!$F$112)^MAX(0,I8-1)</x:f>
        <x:v>500</x:v>
      </x:c>
      <x:c r="J30" s="8" t="n">
        <x:f>'Assumptions'!$F$88*(1+'Assumptions'!$F$112)^MAX(0,J8-1)</x:f>
        <x:v>512.5</x:v>
      </x:c>
      <x:c r="K30" s="8" t="n">
        <x:f>'Assumptions'!$F$88*(1+'Assumptions'!$F$112)^MAX(0,K8-1)</x:f>
        <x:v>525.3125</x:v>
      </x:c>
      <x:c r="L30" s="8" t="n">
        <x:f>'Assumptions'!$F$88*(1+'Assumptions'!$F$112)^MAX(0,L8-1)</x:f>
        <x:v>538.4453124999998</x:v>
      </x:c>
      <x:c r="M30" s="8" t="n">
        <x:f>'Assumptions'!$F$88*(1+'Assumptions'!$F$112)^MAX(0,M8-1)</x:f>
        <x:v>551.9064453124997</x:v>
      </x:c>
      <x:c r="N30" s="1"/>
      <x:c r="O30" s="1"/>
    </x:row>
    <x:row r="31" ht="21" customHeight="1">
      <x:c r="A31" s="1"/>
      <x:c r="B31" s="1"/>
      <x:c r="C31" s="1" t="str">
        <x:v>Room revenue</x:v>
      </x:c>
      <x:c r="D31" s="1"/>
      <x:c r="E31" s="1"/>
      <x:c r="F31" s="8" t="n">
        <x:f>'Assumptions'!$F$10*365*F29*F30</x:f>
        <x:v>0</x:v>
      </x:c>
      <x:c r="G31" s="8" t="n">
        <x:f>'Assumptions'!$F$10*365*G29*G30</x:f>
        <x:v>0</x:v>
      </x:c>
      <x:c r="H31" s="8" t="n">
        <x:f>'Assumptions'!$F$10*365*H29*H30</x:f>
        <x:v>0</x:v>
      </x:c>
      <x:c r="I31" s="8" t="n">
        <x:f>'Assumptions'!$F$10*365*I29*I30</x:f>
        <x:v>2354250</x:v>
      </x:c>
      <x:c r="J31" s="8" t="n">
        <x:f>'Assumptions'!$F$10*365*J29*J30</x:f>
        <x:v>3030412.5</x:v>
      </x:c>
      <x:c r="K31" s="8" t="n">
        <x:f>'Assumptions'!$F$10*365*K29*K30</x:f>
        <x:v>3738911.71875</x:v>
      </x:c>
      <x:c r="L31" s="8" t="n">
        <x:f>'Assumptions'!$F$10*365*L29*L30</x:f>
        <x:v>3832384.5117187486</x:v>
      </x:c>
      <x:c r="M31" s="8" t="n">
        <x:f>'Assumptions'!$F$10*365*M29*M30</x:f>
        <x:v>3928194.124511717</x:v>
      </x:c>
      <x:c r="N31" s="1"/>
      <x:c r="O31" s="1"/>
    </x:row>
    <x:row r="32" ht="21" customHeight="1">
      <x:c r="A32" s="1"/>
      <x:c r="B32" s="1"/>
      <x:c r="C32" s="1" t="str">
        <x:v>Food, beverage and other revenue</x:v>
      </x:c>
      <x:c r="D32" s="1"/>
      <x:c r="E32" s="1"/>
      <x:c r="F32" s="8" t="n">
        <x:f>F31*'Assumptions'!$F$118</x:f>
        <x:v>0</x:v>
      </x:c>
      <x:c r="G32" s="8" t="n">
        <x:f>G31*'Assumptions'!$F$118</x:f>
        <x:v>0</x:v>
      </x:c>
      <x:c r="H32" s="8" t="n">
        <x:f>H31*'Assumptions'!$F$118</x:f>
        <x:v>0</x:v>
      </x:c>
      <x:c r="I32" s="8" t="n">
        <x:f>I31*'Assumptions'!$F$118</x:f>
        <x:v>823987.5</x:v>
      </x:c>
      <x:c r="J32" s="8" t="n">
        <x:f>J31*'Assumptions'!$F$118</x:f>
        <x:v>1060644.375</x:v>
      </x:c>
      <x:c r="K32" s="8" t="n">
        <x:f>K31*'Assumptions'!$F$118</x:f>
        <x:v>1308619.1015625</x:v>
      </x:c>
      <x:c r="L32" s="8" t="n">
        <x:f>L31*'Assumptions'!$F$118</x:f>
        <x:v>1341334.579101562</x:v>
      </x:c>
      <x:c r="M32" s="8" t="n">
        <x:f>M31*'Assumptions'!$F$118</x:f>
        <x:v>1374867.9435791008</x:v>
      </x:c>
      <x:c r="N32" s="1"/>
      <x:c r="O32" s="1"/>
    </x:row>
    <x:row r="33" ht="21" customHeight="1">
      <x:c r="A33" s="1"/>
      <x:c r="B33" s="1"/>
      <x:c r="C33" s="23" t="str">
        <x:v>Total revenue</x:v>
      </x:c>
      <x:c r="D33" s="23"/>
      <x:c r="E33" s="23"/>
      <x:c r="F33" s="25" t="n">
        <x:f>SUM(F31:F32)</x:f>
        <x:v>0</x:v>
      </x:c>
      <x:c r="G33" s="25" t="n">
        <x:f>SUM(G31:G32)</x:f>
        <x:v>0</x:v>
      </x:c>
      <x:c r="H33" s="25" t="n">
        <x:f>SUM(H31:H32)</x:f>
        <x:v>0</x:v>
      </x:c>
      <x:c r="I33" s="25" t="n">
        <x:f>SUM(I31:I32)</x:f>
        <x:v>3178237.5</x:v>
      </x:c>
      <x:c r="J33" s="25" t="n">
        <x:f>SUM(J31:J32)</x:f>
        <x:v>4091056.875</x:v>
      </x:c>
      <x:c r="K33" s="25" t="n">
        <x:f>SUM(K31:K32)</x:f>
        <x:v>5047530.8203125</x:v>
      </x:c>
      <x:c r="L33" s="25" t="n">
        <x:f>SUM(L31:L32)</x:f>
        <x:v>5173719.090820311</x:v>
      </x:c>
      <x:c r="M33" s="25" t="n">
        <x:f>SUM(M31:M32)</x:f>
        <x:v>5303062.068090818</x:v>
      </x:c>
      <x:c r="N33" s="1"/>
      <x:c r="O33" s="1"/>
    </x:row>
    <x:row r="34" ht="21" customHeight="1">
      <x:c r="A34" s="1"/>
      <x:c r="B34" s="1"/>
      <x:c r="C34" s="1" t="str">
        <x:v>Variable operating costs</x:v>
      </x:c>
      <x:c r="D34" s="1"/>
      <x:c r="E34" s="1"/>
      <x:c r="F34" s="8" t="n">
        <x:f>F33*'Assumptions'!$F$124</x:f>
        <x:v>0</x:v>
      </x:c>
      <x:c r="G34" s="8" t="n">
        <x:f>G33*'Assumptions'!$F$124</x:f>
        <x:v>0</x:v>
      </x:c>
      <x:c r="H34" s="8" t="n">
        <x:f>H33*'Assumptions'!$F$124</x:f>
        <x:v>0</x:v>
      </x:c>
      <x:c r="I34" s="8" t="n">
        <x:f>I33*'Assumptions'!$F$124</x:f>
        <x:v>1112383.125</x:v>
      </x:c>
      <x:c r="J34" s="8" t="n">
        <x:f>J33*'Assumptions'!$F$124</x:f>
        <x:v>1431869.90625</x:v>
      </x:c>
      <x:c r="K34" s="8" t="n">
        <x:f>K33*'Assumptions'!$F$124</x:f>
        <x:v>1766635.787109375</x:v>
      </x:c>
      <x:c r="L34" s="8" t="n">
        <x:f>L33*'Assumptions'!$F$124</x:f>
        <x:v>1810801.6817871085</x:v>
      </x:c>
      <x:c r="M34" s="8" t="n">
        <x:f>M33*'Assumptions'!$F$124</x:f>
        <x:v>1856071.723831786</x:v>
      </x:c>
      <x:c r="N34" s="1"/>
      <x:c r="O34" s="1"/>
    </x:row>
    <x:row r="35" ht="21" customHeight="1">
      <x:c r="A35" s="1"/>
      <x:c r="B35" s="1"/>
      <x:c r="C35" s="1" t="str">
        <x:v>Fixed hotel operating costs</x:v>
      </x:c>
      <x:c r="D35" s="1"/>
      <x:c r="E35" s="1"/>
      <x:c r="F35" s="8" t="n">
        <x:f>IF(F8&gt;0,'Assumptions'!$F$130*(1+'Assumptions'!$F$136)^(F8-1),0)</x:f>
        <x:v>0</x:v>
      </x:c>
      <x:c r="G35" s="8" t="n">
        <x:f>IF(G8&gt;0,'Assumptions'!$F$130*(1+'Assumptions'!$F$136)^(G8-1),0)</x:f>
        <x:v>0</x:v>
      </x:c>
      <x:c r="H35" s="8" t="n">
        <x:f>IF(H8&gt;0,'Assumptions'!$F$130*(1+'Assumptions'!$F$136)^(H8-1),0)</x:f>
        <x:v>0</x:v>
      </x:c>
      <x:c r="I35" s="8" t="n">
        <x:f>IF(I8&gt;0,'Assumptions'!$F$130*(1+'Assumptions'!$F$136)^(I8-1),0)</x:f>
        <x:v>1650000</x:v>
      </x:c>
      <x:c r="J35" s="8" t="n">
        <x:f>IF(J8&gt;0,'Assumptions'!$F$130*(1+'Assumptions'!$F$136)^(J8-1),0)</x:f>
        <x:v>1691249.9999999998</x:v>
      </x:c>
      <x:c r="K35" s="8" t="n">
        <x:f>IF(K8&gt;0,'Assumptions'!$F$130*(1+'Assumptions'!$F$136)^(K8-1),0)</x:f>
        <x:v>1733531.2499999998</x:v>
      </x:c>
      <x:c r="L35" s="8" t="n">
        <x:f>IF(L8&gt;0,'Assumptions'!$F$130*(1+'Assumptions'!$F$136)^(L8-1),0)</x:f>
        <x:v>1776869.5312499995</x:v>
      </x:c>
      <x:c r="M35" s="8" t="n">
        <x:f>IF(M8&gt;0,'Assumptions'!$F$130*(1+'Assumptions'!$F$136)^(M8-1),0)</x:f>
        <x:v>1821291.2695312493</x:v>
      </x:c>
      <x:c r="N35" s="1"/>
      <x:c r="O35" s="1"/>
    </x:row>
    <x:row r="36" ht="21" customHeight="1">
      <x:c r="A36" s="1"/>
      <x:c r="B36" s="1"/>
      <x:c r="C36" s="1" t="str">
        <x:v>Platform allocation</x:v>
      </x:c>
      <x:c r="D36" s="1"/>
      <x:c r="E36" s="1"/>
      <x:c r="F36" s="8" t="n">
        <x:f>IF(F8&gt;0,'Assumptions'!$F$142*(1+'Assumptions'!$F$136)^(F8-1),0)</x:f>
        <x:v>0</x:v>
      </x:c>
      <x:c r="G36" s="8" t="n">
        <x:f>IF(G8&gt;0,'Assumptions'!$F$142*(1+'Assumptions'!$F$136)^(G8-1),0)</x:f>
        <x:v>0</x:v>
      </x:c>
      <x:c r="H36" s="8" t="n">
        <x:f>IF(H8&gt;0,'Assumptions'!$F$142*(1+'Assumptions'!$F$136)^(H8-1),0)</x:f>
        <x:v>0</x:v>
      </x:c>
      <x:c r="I36" s="8" t="n">
        <x:f>IF(I8&gt;0,'Assumptions'!$F$142*(1+'Assumptions'!$F$136)^(I8-1),0)</x:f>
        <x:v>300000</x:v>
      </x:c>
      <x:c r="J36" s="8" t="n">
        <x:f>IF(J8&gt;0,'Assumptions'!$F$142*(1+'Assumptions'!$F$136)^(J8-1),0)</x:f>
        <x:v>307500</x:v>
      </x:c>
      <x:c r="K36" s="8" t="n">
        <x:f>IF(K8&gt;0,'Assumptions'!$F$142*(1+'Assumptions'!$F$136)^(K8-1),0)</x:f>
        <x:v>315187.5</x:v>
      </x:c>
      <x:c r="L36" s="8" t="n">
        <x:f>IF(L8&gt;0,'Assumptions'!$F$142*(1+'Assumptions'!$F$136)^(L8-1),0)</x:f>
        <x:v>323067.1874999999</x:v>
      </x:c>
      <x:c r="M36" s="8" t="n">
        <x:f>IF(M8&gt;0,'Assumptions'!$F$142*(1+'Assumptions'!$F$136)^(M8-1),0)</x:f>
        <x:v>331143.8671874999</x:v>
      </x:c>
      <x:c r="N36" s="1"/>
      <x:c r="O36" s="1"/>
    </x:row>
    <x:row r="37" ht="21" customHeight="1">
      <x:c r="A37" s="1"/>
      <x:c r="B37" s="1"/>
      <x:c r="C37" s="23" t="str">
        <x:v>EBITDA after platform overhead</x:v>
      </x:c>
      <x:c r="D37" s="23"/>
      <x:c r="E37" s="23"/>
      <x:c r="F37" s="25" t="n">
        <x:f>F33-SUM(F34:F36)</x:f>
        <x:v>0</x:v>
      </x:c>
      <x:c r="G37" s="25" t="n">
        <x:f>G33-SUM(G34:G36)</x:f>
        <x:v>0</x:v>
      </x:c>
      <x:c r="H37" s="25" t="n">
        <x:f>H33-SUM(H34:H36)</x:f>
        <x:v>0</x:v>
      </x:c>
      <x:c r="I37" s="25" t="n">
        <x:f>I33-SUM(I34:I36)</x:f>
        <x:v>115854.375</x:v>
      </x:c>
      <x:c r="J37" s="25" t="n">
        <x:f>J33-SUM(J34:J36)</x:f>
        <x:v>660436.96875</x:v>
      </x:c>
      <x:c r="K37" s="25" t="n">
        <x:f>K33-SUM(K34:K36)</x:f>
        <x:v>1232176.283203125</x:v>
      </x:c>
      <x:c r="L37" s="25" t="n">
        <x:f>L33-SUM(L34:L36)</x:f>
        <x:v>1262980.6902832026</x:v>
      </x:c>
      <x:c r="M37" s="25" t="n">
        <x:f>M33-SUM(M34:M36)</x:f>
        <x:v>1294555.2075402825</x:v>
      </x:c>
      <x:c r="N37" s="1"/>
      <x:c r="O37" s="1"/>
    </x:row>
    <x:row r="38" ht="21" customHeight="1">
      <x:c r="A38" s="1"/>
      <x:c r="B38" s="1"/>
      <x:c r="C38" s="1" t="str">
        <x:v>Capital replacement reserve</x:v>
      </x:c>
      <x:c r="D38" s="1"/>
      <x:c r="E38" s="1"/>
      <x:c r="F38" s="8" t="n">
        <x:f>F33*'Assumptions'!$F$148</x:f>
        <x:v>0</x:v>
      </x:c>
      <x:c r="G38" s="8" t="n">
        <x:f>G33*'Assumptions'!$F$148</x:f>
        <x:v>0</x:v>
      </x:c>
      <x:c r="H38" s="8" t="n">
        <x:f>H33*'Assumptions'!$F$148</x:f>
        <x:v>0</x:v>
      </x:c>
      <x:c r="I38" s="8" t="n">
        <x:f>I33*'Assumptions'!$F$148</x:f>
        <x:v>127129.5</x:v>
      </x:c>
      <x:c r="J38" s="8" t="n">
        <x:f>J33*'Assumptions'!$F$148</x:f>
        <x:v>163642.275</x:v>
      </x:c>
      <x:c r="K38" s="8" t="n">
        <x:f>K33*'Assumptions'!$F$148</x:f>
        <x:v>201901.2328125</x:v>
      </x:c>
      <x:c r="L38" s="8" t="n">
        <x:f>L33*'Assumptions'!$F$148</x:f>
        <x:v>206948.76363281242</x:v>
      </x:c>
      <x:c r="M38" s="8" t="n">
        <x:f>M33*'Assumptions'!$F$148</x:f>
        <x:v>212122.4827236327</x:v>
      </x:c>
      <x:c r="N38" s="1"/>
      <x:c r="O38" s="1"/>
    </x:row>
    <x:row r="39" ht="21" customHeight="1">
      <x:c r="A39" s="1"/>
      <x:c r="B39" s="1"/>
      <x:c r="C39" s="23" t="str">
        <x:v>NOI after replacement reserve</x:v>
      </x:c>
      <x:c r="D39" s="23"/>
      <x:c r="E39" s="23"/>
      <x:c r="F39" s="25" t="n">
        <x:f>F37-F38</x:f>
        <x:v>0</x:v>
      </x:c>
      <x:c r="G39" s="25" t="n">
        <x:f>G37-G38</x:f>
        <x:v>0</x:v>
      </x:c>
      <x:c r="H39" s="25" t="n">
        <x:f>H37-H38</x:f>
        <x:v>0</x:v>
      </x:c>
      <x:c r="I39" s="25" t="n">
        <x:f>I37-I38</x:f>
        <x:v>-11275.125</x:v>
      </x:c>
      <x:c r="J39" s="25" t="n">
        <x:f>J37-J38</x:f>
        <x:v>496794.69375</x:v>
      </x:c>
      <x:c r="K39" s="25" t="n">
        <x:f>K37-K38</x:f>
        <x:v>1030275.050390625</x:v>
      </x:c>
      <x:c r="L39" s="25" t="n">
        <x:f>L37-L38</x:f>
        <x:v>1056031.92665039</x:v>
      </x:c>
      <x:c r="M39" s="25" t="n">
        <x:f>M37-M38</x:f>
        <x:v>1082432.7248166497</x:v>
      </x:c>
      <x:c r="N39" s="1"/>
      <x:c r="O39" s="1"/>
    </x:row>
    <x:row r="40" ht="21" customHeight="1">
      <x:c r="A40" s="1"/>
      <x:c r="B40" s="1"/>
      <x:c r="C40" s="1"/>
      <x:c r="D40" s="1"/>
      <x:c r="E40" s="1"/>
      <x:c r="F40" s="3"/>
      <x:c r="G40" s="3"/>
      <x:c r="H40" s="3"/>
      <x:c r="I40" s="3"/>
      <x:c r="J40" s="3"/>
      <x:c r="K40" s="3"/>
      <x:c r="L40" s="3"/>
      <x:c r="M40" s="3"/>
      <x:c r="N40" s="1"/>
      <x:c r="O40" s="1"/>
    </x:row>
    <x:row r="41" ht="24" customHeight="1">
      <x:c r="A41" s="1"/>
      <x:c r="B41" s="1"/>
      <x:c r="C41" s="19" t="str">
        <x:v>Taxes and depreciation</x:v>
      </x:c>
      <x:c r="D41" s="19"/>
      <x:c r="E41" s="19"/>
      <x:c r="F41" s="20"/>
      <x:c r="G41" s="20"/>
      <x:c r="H41" s="20"/>
      <x:c r="I41" s="20"/>
      <x:c r="J41" s="20"/>
      <x:c r="K41" s="20"/>
      <x:c r="L41" s="20"/>
      <x:c r="M41" s="20"/>
      <x:c r="N41" s="1"/>
      <x:c r="O41" s="1"/>
    </x:row>
    <x:row r="42" ht="21" customHeight="1">
      <x:c r="A42" s="1"/>
      <x:c r="B42" s="1"/>
      <x:c r="C42" s="1" t="str">
        <x:v>Depreciation proxy</x:v>
      </x:c>
      <x:c r="D42" s="1"/>
      <x:c r="E42" s="1"/>
      <x:c r="F42" s="8" t="n">
        <x:f>IF(F8&gt;0,$F$106*'Assumptions'!$F$202,0)</x:f>
        <x:v>0</x:v>
      </x:c>
      <x:c r="G42" s="8" t="n">
        <x:f>IF(G8&gt;0,$F$106*'Assumptions'!$F$202,0)</x:f>
        <x:v>0</x:v>
      </x:c>
      <x:c r="H42" s="8" t="n">
        <x:f>IF(H8&gt;0,$F$106*'Assumptions'!$F$202,0)</x:f>
        <x:v>0</x:v>
      </x:c>
      <x:c r="I42" s="8" t="n">
        <x:f>IF(I8&gt;0,$F$106*'Assumptions'!$F$202,0)</x:f>
        <x:v>306845.00000000006</x:v>
      </x:c>
      <x:c r="J42" s="8" t="n">
        <x:f>IF(J8&gt;0,$F$106*'Assumptions'!$F$202,0)</x:f>
        <x:v>306845.00000000006</x:v>
      </x:c>
      <x:c r="K42" s="8" t="n">
        <x:f>IF(K8&gt;0,$F$106*'Assumptions'!$F$202,0)</x:f>
        <x:v>306845.00000000006</x:v>
      </x:c>
      <x:c r="L42" s="8" t="n">
        <x:f>IF(L8&gt;0,$F$106*'Assumptions'!$F$202,0)</x:f>
        <x:v>306845.00000000006</x:v>
      </x:c>
      <x:c r="M42" s="8" t="n">
        <x:f>IF(M8&gt;0,$F$106*'Assumptions'!$F$202,0)</x:f>
        <x:v>306845.00000000006</x:v>
      </x:c>
      <x:c r="N42" s="1"/>
      <x:c r="O42" s="1"/>
    </x:row>
    <x:row r="43" ht="21" customHeight="1">
      <x:c r="A43" s="1"/>
      <x:c r="B43" s="1"/>
      <x:c r="C43" s="1" t="str">
        <x:v>Closing tax book value</x:v>
      </x:c>
      <x:c r="D43" s="1"/>
      <x:c r="E43" s="1"/>
      <x:c r="F43" s="3" t="n">
        <x:f>0+SUM(F12:F14)-F42</x:f>
        <x:v>4133400</x:v>
      </x:c>
      <x:c r="G43" s="3" t="n">
        <x:f>F43+SUM(G12:G14)-G42</x:f>
        <x:v>7983600</x:v>
      </x:c>
      <x:c r="H43" s="3" t="n">
        <x:f>G43+SUM(H12:H14)-H42</x:f>
        <x:v>9267000</x:v>
      </x:c>
      <x:c r="I43" s="3" t="n">
        <x:f>H43+SUM(I12:I14)-I42</x:f>
        <x:v>8960155</x:v>
      </x:c>
      <x:c r="J43" s="3" t="n">
        <x:f>I43+SUM(J12:J14)-J42</x:f>
        <x:v>8653310</x:v>
      </x:c>
      <x:c r="K43" s="3" t="n">
        <x:f>J43+SUM(K12:K14)-K42</x:f>
        <x:v>8346465</x:v>
      </x:c>
      <x:c r="L43" s="3" t="n">
        <x:f>K43+SUM(L12:L14)-L42</x:f>
        <x:v>8039620</x:v>
      </x:c>
      <x:c r="M43" s="3" t="n">
        <x:f>L43+SUM(M12:M14)-M42</x:f>
        <x:v>7732775</x:v>
      </x:c>
      <x:c r="N43" s="1"/>
      <x:c r="O43" s="1"/>
    </x:row>
    <x:row r="44" ht="21" customHeight="1">
      <x:c r="A44" s="1"/>
      <x:c r="B44" s="1"/>
      <x:c r="C44" s="1" t="str">
        <x:v>Taxable profit before losses</x:v>
      </x:c>
      <x:c r="D44" s="1"/>
      <x:c r="E44" s="1"/>
      <x:c r="F44" s="3" t="n">
        <x:f>F37-F24-F42</x:f>
        <x:v>0</x:v>
      </x:c>
      <x:c r="G44" s="3" t="n">
        <x:f>G37-G24-G42</x:f>
        <x:v>-185526.25</x:v>
      </x:c>
      <x:c r="H44" s="3" t="n">
        <x:f>H37-H24-H42</x:f>
        <x:v>-268947.25</x:v>
      </x:c>
      <x:c r="I44" s="3" t="n">
        <x:f>I37-I24-I42</x:f>
        <x:v>-480793.12500000006</x:v>
      </x:c>
      <x:c r="J44" s="3" t="n">
        <x:f>J37-J24-J42</x:f>
        <x:v>69585.51874999993</x:v>
      </x:c>
      <x:c r="K44" s="3" t="n">
        <x:f>K37-K24-K42</x:f>
        <x:v>647120.8832031249</x:v>
      </x:c>
      <x:c r="L44" s="3" t="n">
        <x:f>L37-L24-L42</x:f>
        <x:v>683721.3402832025</x:v>
      </x:c>
      <x:c r="M44" s="3" t="n">
        <x:f>M37-M24-M42</x:f>
        <x:v>721091.9075402825</x:v>
      </x:c>
      <x:c r="N44" s="1"/>
      <x:c r="O44" s="1"/>
    </x:row>
    <x:row r="45" ht="21" customHeight="1">
      <x:c r="A45" s="1"/>
      <x:c r="B45" s="1"/>
      <x:c r="C45" s="1" t="str">
        <x:v>Opening tax loss pool</x:v>
      </x:c>
      <x:c r="D45" s="1"/>
      <x:c r="E45" s="1"/>
      <x:c r="F45" s="3" t="n">
        <x:f>0</x:f>
        <x:v>0</x:v>
      </x:c>
      <x:c r="G45" s="3" t="n">
        <x:f>F47</x:f>
        <x:v>0</x:v>
      </x:c>
      <x:c r="H45" s="3" t="n">
        <x:f>G47</x:f>
        <x:v>185526.25</x:v>
      </x:c>
      <x:c r="I45" s="3" t="n">
        <x:f>H47</x:f>
        <x:v>454473.5</x:v>
      </x:c>
      <x:c r="J45" s="3" t="n">
        <x:f>I47</x:f>
        <x:v>935266.625</x:v>
      </x:c>
      <x:c r="K45" s="3" t="n">
        <x:f>J47</x:f>
        <x:v>865681.1062500001</x:v>
      </x:c>
      <x:c r="L45" s="3" t="n">
        <x:f>K47</x:f>
        <x:v>218560.2230468752</x:v>
      </x:c>
      <x:c r="M45" s="3" t="n">
        <x:f>L47</x:f>
        <x:v>0</x:v>
      </x:c>
      <x:c r="N45" s="1"/>
      <x:c r="O45" s="1"/>
    </x:row>
    <x:row r="46" ht="21" customHeight="1">
      <x:c r="A46" s="1"/>
      <x:c r="B46" s="1"/>
      <x:c r="C46" s="1" t="str">
        <x:v>Taxable profit after losses</x:v>
      </x:c>
      <x:c r="D46" s="1"/>
      <x:c r="E46" s="1"/>
      <x:c r="F46" s="3" t="n">
        <x:f>MAX(0,F44-F45)</x:f>
        <x:v>0</x:v>
      </x:c>
      <x:c r="G46" s="3" t="n">
        <x:f>MAX(0,G44-G45)</x:f>
        <x:v>0</x:v>
      </x:c>
      <x:c r="H46" s="3" t="n">
        <x:f>MAX(0,H44-H45)</x:f>
        <x:v>0</x:v>
      </x:c>
      <x:c r="I46" s="3" t="n">
        <x:f>MAX(0,I44-I45)</x:f>
        <x:v>0</x:v>
      </x:c>
      <x:c r="J46" s="3" t="n">
        <x:f>MAX(0,J44-J45)</x:f>
        <x:v>0</x:v>
      </x:c>
      <x:c r="K46" s="3" t="n">
        <x:f>MAX(0,K44-K45)</x:f>
        <x:v>0</x:v>
      </x:c>
      <x:c r="L46" s="3" t="n">
        <x:f>MAX(0,L44-L45)</x:f>
        <x:v>465161.11723632726</x:v>
      </x:c>
      <x:c r="M46" s="3" t="n">
        <x:f>MAX(0,M44-M45)</x:f>
        <x:v>721091.9075402825</x:v>
      </x:c>
      <x:c r="N46" s="1"/>
      <x:c r="O46" s="1"/>
    </x:row>
    <x:row r="47" ht="21" customHeight="1">
      <x:c r="A47" s="1"/>
      <x:c r="B47" s="1"/>
      <x:c r="C47" s="1" t="str">
        <x:v>Closing tax loss pool</x:v>
      </x:c>
      <x:c r="D47" s="1"/>
      <x:c r="E47" s="1"/>
      <x:c r="F47" s="3" t="n">
        <x:f>MAX(0,F45-F44)</x:f>
        <x:v>0</x:v>
      </x:c>
      <x:c r="G47" s="3" t="n">
        <x:f>MAX(0,G45-G44)</x:f>
        <x:v>185526.25</x:v>
      </x:c>
      <x:c r="H47" s="3" t="n">
        <x:f>MAX(0,H45-H44)</x:f>
        <x:v>454473.5</x:v>
      </x:c>
      <x:c r="I47" s="3" t="n">
        <x:f>MAX(0,I45-I44)</x:f>
        <x:v>935266.625</x:v>
      </x:c>
      <x:c r="J47" s="3" t="n">
        <x:f>MAX(0,J45-J44)</x:f>
        <x:v>865681.1062500001</x:v>
      </x:c>
      <x:c r="K47" s="3" t="n">
        <x:f>MAX(0,K45-K44)</x:f>
        <x:v>218560.2230468752</x:v>
      </x:c>
      <x:c r="L47" s="3" t="n">
        <x:f>MAX(0,L45-L44)</x:f>
        <x:v>0</x:v>
      </x:c>
      <x:c r="M47" s="3" t="n">
        <x:f>MAX(0,M45-M44)</x:f>
        <x:v>0</x:v>
      </x:c>
      <x:c r="N47" s="1"/>
      <x:c r="O47" s="1"/>
    </x:row>
    <x:row r="48" ht="21" customHeight="1">
      <x:c r="A48" s="1"/>
      <x:c r="B48" s="1"/>
      <x:c r="C48" s="1" t="str">
        <x:v>Levered cash operating tax</x:v>
      </x:c>
      <x:c r="D48" s="1"/>
      <x:c r="E48" s="1"/>
      <x:c r="F48" s="8" t="n">
        <x:f>F46*'Assumptions'!$F$190</x:f>
        <x:v>0</x:v>
      </x:c>
      <x:c r="G48" s="8" t="n">
        <x:f>G46*'Assumptions'!$F$190</x:f>
        <x:v>0</x:v>
      </x:c>
      <x:c r="H48" s="8" t="n">
        <x:f>H46*'Assumptions'!$F$190</x:f>
        <x:v>0</x:v>
      </x:c>
      <x:c r="I48" s="8" t="n">
        <x:f>I46*'Assumptions'!$F$190</x:f>
        <x:v>0</x:v>
      </x:c>
      <x:c r="J48" s="8" t="n">
        <x:f>J46*'Assumptions'!$F$190</x:f>
        <x:v>0</x:v>
      </x:c>
      <x:c r="K48" s="8" t="n">
        <x:f>K46*'Assumptions'!$F$190</x:f>
        <x:v>0</x:v>
      </x:c>
      <x:c r="L48" s="8" t="n">
        <x:f>L46*'Assumptions'!$F$190</x:f>
        <x:v>116290.27930908182</x:v>
      </x:c>
      <x:c r="M48" s="8" t="n">
        <x:f>M46*'Assumptions'!$F$190</x:f>
        <x:v>180272.97688507062</x:v>
      </x:c>
      <x:c r="N48" s="1"/>
      <x:c r="O48" s="1"/>
    </x:row>
    <x:row r="49" ht="21" customHeight="1">
      <x:c r="A49" s="1"/>
      <x:c r="B49" s="1"/>
      <x:c r="C49" s="1" t="str">
        <x:v>Unlevered taxable profit</x:v>
      </x:c>
      <x:c r="D49" s="1"/>
      <x:c r="E49" s="1"/>
      <x:c r="F49" s="3" t="n">
        <x:f>F37-F42</x:f>
        <x:v>0</x:v>
      </x:c>
      <x:c r="G49" s="3" t="n">
        <x:f>G37-G42</x:f>
        <x:v>0</x:v>
      </x:c>
      <x:c r="H49" s="3" t="n">
        <x:f>H37-H42</x:f>
        <x:v>0</x:v>
      </x:c>
      <x:c r="I49" s="3" t="n">
        <x:f>I37-I42</x:f>
        <x:v>-190990.62500000006</x:v>
      </x:c>
      <x:c r="J49" s="3" t="n">
        <x:f>J37-J42</x:f>
        <x:v>353591.96874999994</x:v>
      </x:c>
      <x:c r="K49" s="3" t="n">
        <x:f>K37-K42</x:f>
        <x:v>925331.283203125</x:v>
      </x:c>
      <x:c r="L49" s="3" t="n">
        <x:f>L37-L42</x:f>
        <x:v>956135.6902832026</x:v>
      </x:c>
      <x:c r="M49" s="3" t="n">
        <x:f>M37-M42</x:f>
        <x:v>987710.2075402825</x:v>
      </x:c>
      <x:c r="N49" s="1"/>
      <x:c r="O49" s="1"/>
    </x:row>
    <x:row r="50" ht="21" customHeight="1">
      <x:c r="A50" s="1"/>
      <x:c r="B50" s="1"/>
      <x:c r="C50" s="1" t="str">
        <x:v>Opening unlevered tax losses</x:v>
      </x:c>
      <x:c r="D50" s="1"/>
      <x:c r="E50" s="1"/>
      <x:c r="F50" s="3" t="n">
        <x:f>0</x:f>
        <x:v>0</x:v>
      </x:c>
      <x:c r="G50" s="3" t="n">
        <x:f>F52</x:f>
        <x:v>0</x:v>
      </x:c>
      <x:c r="H50" s="3" t="n">
        <x:f>G52</x:f>
        <x:v>0</x:v>
      </x:c>
      <x:c r="I50" s="3" t="n">
        <x:f>H52</x:f>
        <x:v>0</x:v>
      </x:c>
      <x:c r="J50" s="3" t="n">
        <x:f>I52</x:f>
        <x:v>190990.62500000006</x:v>
      </x:c>
      <x:c r="K50" s="3" t="n">
        <x:f>J52</x:f>
        <x:v>0</x:v>
      </x:c>
      <x:c r="L50" s="3" t="n">
        <x:f>K52</x:f>
        <x:v>0</x:v>
      </x:c>
      <x:c r="M50" s="3" t="n">
        <x:f>L52</x:f>
        <x:v>0</x:v>
      </x:c>
      <x:c r="N50" s="1"/>
      <x:c r="O50" s="1"/>
    </x:row>
    <x:row r="51" ht="21" customHeight="1">
      <x:c r="A51" s="1"/>
      <x:c r="B51" s="1"/>
      <x:c r="C51" s="1" t="str">
        <x:v>Unlevered taxable profit after losses</x:v>
      </x:c>
      <x:c r="D51" s="1"/>
      <x:c r="E51" s="1"/>
      <x:c r="F51" s="3" t="n">
        <x:f>MAX(0,F49-F50)</x:f>
        <x:v>0</x:v>
      </x:c>
      <x:c r="G51" s="3" t="n">
        <x:f>MAX(0,G49-G50)</x:f>
        <x:v>0</x:v>
      </x:c>
      <x:c r="H51" s="3" t="n">
        <x:f>MAX(0,H49-H50)</x:f>
        <x:v>0</x:v>
      </x:c>
      <x:c r="I51" s="3" t="n">
        <x:f>MAX(0,I49-I50)</x:f>
        <x:v>0</x:v>
      </x:c>
      <x:c r="J51" s="3" t="n">
        <x:f>MAX(0,J49-J50)</x:f>
        <x:v>162601.34374999988</x:v>
      </x:c>
      <x:c r="K51" s="3" t="n">
        <x:f>MAX(0,K49-K50)</x:f>
        <x:v>925331.283203125</x:v>
      </x:c>
      <x:c r="L51" s="3" t="n">
        <x:f>MAX(0,L49-L50)</x:f>
        <x:v>956135.6902832026</x:v>
      </x:c>
      <x:c r="M51" s="3" t="n">
        <x:f>MAX(0,M49-M50)</x:f>
        <x:v>987710.2075402825</x:v>
      </x:c>
      <x:c r="N51" s="1"/>
      <x:c r="O51" s="1"/>
    </x:row>
    <x:row r="52" ht="21" customHeight="1">
      <x:c r="A52" s="1"/>
      <x:c r="B52" s="1"/>
      <x:c r="C52" s="1" t="str">
        <x:v>Closing unlevered tax losses</x:v>
      </x:c>
      <x:c r="D52" s="1"/>
      <x:c r="E52" s="1"/>
      <x:c r="F52" s="3" t="n">
        <x:f>MAX(0,F50-F49)</x:f>
        <x:v>0</x:v>
      </x:c>
      <x:c r="G52" s="3" t="n">
        <x:f>MAX(0,G50-G49)</x:f>
        <x:v>0</x:v>
      </x:c>
      <x:c r="H52" s="3" t="n">
        <x:f>MAX(0,H50-H49)</x:f>
        <x:v>0</x:v>
      </x:c>
      <x:c r="I52" s="3" t="n">
        <x:f>MAX(0,I50-I49)</x:f>
        <x:v>190990.62500000006</x:v>
      </x:c>
      <x:c r="J52" s="3" t="n">
        <x:f>MAX(0,J50-J49)</x:f>
        <x:v>0</x:v>
      </x:c>
      <x:c r="K52" s="3" t="n">
        <x:f>MAX(0,K50-K49)</x:f>
        <x:v>0</x:v>
      </x:c>
      <x:c r="L52" s="3" t="n">
        <x:f>MAX(0,L50-L49)</x:f>
        <x:v>0</x:v>
      </x:c>
      <x:c r="M52" s="3" t="n">
        <x:f>MAX(0,M50-M49)</x:f>
        <x:v>0</x:v>
      </x:c>
      <x:c r="N52" s="1"/>
      <x:c r="O52" s="1"/>
    </x:row>
    <x:row r="53" ht="21" customHeight="1">
      <x:c r="A53" s="1"/>
      <x:c r="B53" s="1"/>
      <x:c r="C53" s="1" t="str">
        <x:v>Unlevered operating tax</x:v>
      </x:c>
      <x:c r="D53" s="1"/>
      <x:c r="E53" s="1"/>
      <x:c r="F53" s="8" t="n">
        <x:f>F51*'Assumptions'!$F$190</x:f>
        <x:v>0</x:v>
      </x:c>
      <x:c r="G53" s="8" t="n">
        <x:f>G51*'Assumptions'!$F$190</x:f>
        <x:v>0</x:v>
      </x:c>
      <x:c r="H53" s="8" t="n">
        <x:f>H51*'Assumptions'!$F$190</x:f>
        <x:v>0</x:v>
      </x:c>
      <x:c r="I53" s="8" t="n">
        <x:f>I51*'Assumptions'!$F$190</x:f>
        <x:v>0</x:v>
      </x:c>
      <x:c r="J53" s="8" t="n">
        <x:f>J51*'Assumptions'!$F$190</x:f>
        <x:v>40650.33593749997</x:v>
      </x:c>
      <x:c r="K53" s="8" t="n">
        <x:f>K51*'Assumptions'!$F$190</x:f>
        <x:v>231332.82080078125</x:v>
      </x:c>
      <x:c r="L53" s="8" t="n">
        <x:f>L51*'Assumptions'!$F$190</x:f>
        <x:v>239033.92257080064</x:v>
      </x:c>
      <x:c r="M53" s="8" t="n">
        <x:f>M51*'Assumptions'!$F$190</x:f>
        <x:v>246927.55188507063</x:v>
      </x:c>
      <x:c r="N53" s="1"/>
      <x:c r="O53" s="1"/>
    </x:row>
    <x:row r="54" ht="21" customHeight="1">
      <x:c r="A54" s="1"/>
      <x:c r="B54" s="1"/>
      <x:c r="C54" s="1"/>
      <x:c r="D54" s="1"/>
      <x:c r="E54" s="1"/>
      <x:c r="F54" s="3"/>
      <x:c r="G54" s="3"/>
      <x:c r="H54" s="3"/>
      <x:c r="I54" s="3"/>
      <x:c r="J54" s="3"/>
      <x:c r="K54" s="3"/>
      <x:c r="L54" s="3"/>
      <x:c r="M54" s="3"/>
      <x:c r="N54" s="1"/>
      <x:c r="O54" s="1"/>
    </x:row>
    <x:row r="55" ht="24" customHeight="1">
      <x:c r="A55" s="1"/>
      <x:c r="B55" s="1"/>
      <x:c r="C55" s="19" t="str">
        <x:v>Cash flow before disposal</x:v>
      </x:c>
      <x:c r="D55" s="19"/>
      <x:c r="E55" s="19"/>
      <x:c r="F55" s="20"/>
      <x:c r="G55" s="20"/>
      <x:c r="H55" s="20"/>
      <x:c r="I55" s="20"/>
      <x:c r="J55" s="20"/>
      <x:c r="K55" s="20"/>
      <x:c r="L55" s="20"/>
      <x:c r="M55" s="20"/>
      <x:c r="N55" s="1"/>
      <x:c r="O55" s="1"/>
    </x:row>
    <x:row r="56" ht="21" customHeight="1">
      <x:c r="A56" s="1"/>
      <x:c r="B56" s="1"/>
      <x:c r="C56" s="23" t="str">
        <x:v>Cash available for debt service</x:v>
      </x:c>
      <x:c r="D56" s="23"/>
      <x:c r="E56" s="23"/>
      <x:c r="F56" s="25" t="n">
        <x:f>F39-F48</x:f>
        <x:v>0</x:v>
      </x:c>
      <x:c r="G56" s="25" t="n">
        <x:f>G39-G48</x:f>
        <x:v>0</x:v>
      </x:c>
      <x:c r="H56" s="25" t="n">
        <x:f>H39-H48</x:f>
        <x:v>0</x:v>
      </x:c>
      <x:c r="I56" s="25" t="n">
        <x:f>I39-I48</x:f>
        <x:v>-11275.125</x:v>
      </x:c>
      <x:c r="J56" s="25" t="n">
        <x:f>J39-J48</x:f>
        <x:v>496794.69375</x:v>
      </x:c>
      <x:c r="K56" s="25" t="n">
        <x:f>K39-K48</x:f>
        <x:v>1030275.050390625</x:v>
      </x:c>
      <x:c r="L56" s="25" t="n">
        <x:f>L39-L48</x:f>
        <x:v>939741.6473413082</x:v>
      </x:c>
      <x:c r="M56" s="25" t="n">
        <x:f>M39-M48</x:f>
        <x:v>902159.7479315791</x:v>
      </x:c>
      <x:c r="N56" s="1"/>
      <x:c r="O56" s="1"/>
    </x:row>
    <x:row r="57" ht="21" customHeight="1">
      <x:c r="A57" s="1"/>
      <x:c r="B57" s="1"/>
      <x:c r="C57" s="1" t="str">
        <x:v>Cash after interest / amortization</x:v>
      </x:c>
      <x:c r="D57" s="1"/>
      <x:c r="E57" s="1"/>
      <x:c r="F57" s="3" t="n">
        <x:f>F56-F24-F25</x:f>
        <x:v>0</x:v>
      </x:c>
      <x:c r="G57" s="3" t="n">
        <x:f>G56-G24-G25</x:f>
        <x:v>-185526.25</x:v>
      </x:c>
      <x:c r="H57" s="3" t="n">
        <x:f>H56-H24-H25</x:f>
        <x:v>-268947.25</x:v>
      </x:c>
      <x:c r="I57" s="3" t="n">
        <x:f>I56-I24-I25</x:f>
        <x:v>-390247.625</x:v>
      </x:c>
      <x:c r="J57" s="3" t="n">
        <x:f>J56-J24-J25</x:f>
        <x:v>123618.24374999997</x:v>
      </x:c>
      <x:c r="K57" s="3" t="n">
        <x:f>K56-K24-K25</x:f>
        <x:v>662894.650390625</x:v>
      </x:c>
      <x:c r="L57" s="3" t="n">
        <x:f>L56-L24-L25</x:f>
        <x:v>578157.2973413081</x:v>
      </x:c>
      <x:c r="M57" s="3" t="n">
        <x:f>M56-M24-M25</x:f>
        <x:v>546371.4479315791</x:v>
      </x:c>
      <x:c r="N57" s="1"/>
      <x:c r="O57" s="1"/>
    </x:row>
    <x:row r="58" ht="21" customHeight="1">
      <x:c r="A58" s="1"/>
      <x:c r="B58" s="1"/>
      <x:c r="C58" s="1" t="str">
        <x:v>Unlevered cash flow before sale</x:v>
      </x:c>
      <x:c r="D58" s="1"/>
      <x:c r="E58" s="1"/>
      <x:c r="F58" s="3" t="n">
        <x:f>F39-F53-F19+F18</x:f>
        <x:v>-4283400</x:v>
      </x:c>
      <x:c r="G58" s="3" t="n">
        <x:f>G39-G53-G19+G18</x:f>
        <x:v>-4000200</x:v>
      </x:c>
      <x:c r="H58" s="3" t="n">
        <x:f>H39-H53-H19+H18</x:f>
        <x:v>-1933400</x:v>
      </x:c>
      <x:c r="I58" s="3" t="n">
        <x:f>I39-I53-I19+I18</x:f>
        <x:v>-11275.125</x:v>
      </x:c>
      <x:c r="J58" s="3" t="n">
        <x:f>J39-J53-J19+J18</x:f>
        <x:v>456144.3578125</x:v>
      </x:c>
      <x:c r="K58" s="3" t="n">
        <x:f>K39-K53-K19+K18</x:f>
        <x:v>798942.2295898438</x:v>
      </x:c>
      <x:c r="L58" s="3" t="n">
        <x:f>L39-L53-L19+L18</x:f>
        <x:v>816998.0040795894</x:v>
      </x:c>
      <x:c r="M58" s="3" t="n">
        <x:f>M39-M53-M19+M18</x:f>
        <x:v>835505.172931579</x:v>
      </x:c>
      <x:c r="N58" s="1"/>
      <x:c r="O58" s="1"/>
    </x:row>
    <x:row r="59" ht="21" customHeight="1">
      <x:c r="A59" s="1"/>
      <x:c r="B59" s="1"/>
      <x:c r="C59" s="1" t="str">
        <x:v>Equity cash flow before sale</x:v>
      </x:c>
      <x:c r="D59" s="1"/>
      <x:c r="E59" s="1"/>
      <x:c r="F59" s="3" t="n">
        <x:f>F57-F19+F23</x:f>
        <x:v>-2458577.5</x:v>
      </x:c>
      <x:c r="G59" s="3" t="n">
        <x:f>G57-G19+G23</x:f>
        <x:v>-2260626.25</x:v>
      </x:c>
      <x:c r="H59" s="3" t="n">
        <x:f>H57-H19+H23</x:f>
        <x:v>-1560647.25</x:v>
      </x:c>
      <x:c r="I59" s="3" t="n">
        <x:f>I57-I19+I23</x:f>
        <x:v>-390247.625</x:v>
      </x:c>
      <x:c r="J59" s="3" t="n">
        <x:f>J57-J19+J23</x:f>
        <x:v>123618.24374999997</x:v>
      </x:c>
      <x:c r="K59" s="3" t="n">
        <x:f>K57-K19+K23</x:f>
        <x:v>662894.650390625</x:v>
      </x:c>
      <x:c r="L59" s="3" t="n">
        <x:f>L57-L19+L23</x:f>
        <x:v>578157.2973413081</x:v>
      </x:c>
      <x:c r="M59" s="3" t="n">
        <x:f>M57-M19+M23</x:f>
        <x:v>546371.4479315791</x:v>
      </x:c>
      <x:c r="N59" s="1"/>
      <x:c r="O59" s="1"/>
    </x:row>
    <x:row r="60" ht="21" customHeight="1">
      <x:c r="A60" s="1"/>
      <x:c r="B60" s="1"/>
      <x:c r="C60" s="1"/>
      <x:c r="D60" s="1"/>
      <x:c r="E60" s="1"/>
      <x:c r="F60" s="3"/>
      <x:c r="G60" s="3"/>
      <x:c r="H60" s="3"/>
      <x:c r="I60" s="3"/>
      <x:c r="J60" s="3"/>
      <x:c r="K60" s="3"/>
      <x:c r="L60" s="3"/>
      <x:c r="M60" s="3"/>
      <x:c r="N60" s="1"/>
      <x:c r="O60" s="1"/>
    </x:row>
    <x:row r="61" ht="24" customHeight="1">
      <x:c r="A61" s="1"/>
      <x:c r="B61" s="1"/>
      <x:c r="C61" s="19" t="str">
        <x:v>Disposal at year 7</x:v>
      </x:c>
      <x:c r="D61" s="19"/>
      <x:c r="E61" s="19"/>
      <x:c r="F61" s="20"/>
      <x:c r="G61" s="20"/>
      <x:c r="H61" s="20"/>
      <x:c r="I61" s="20"/>
      <x:c r="J61" s="20"/>
      <x:c r="K61" s="20"/>
      <x:c r="L61" s="20"/>
      <x:c r="M61" s="20"/>
      <x:c r="N61" s="1"/>
      <x:c r="O61" s="1"/>
    </x:row>
    <x:row r="62" ht="21" customHeight="1">
      <x:c r="A62" s="1"/>
      <x:c r="B62" s="1"/>
      <x:c r="C62" s="1" t="str">
        <x:v>Next-year stabilized revenue</x:v>
      </x:c>
      <x:c r="D62" s="1"/>
      <x:c r="E62" s="1"/>
      <x:c r="F62" s="8" t="n">
        <x:f>'Assumptions'!$F$10*365*'Assumptions'!$F$94*'Assumptions'!$F$88*(1+'Assumptions'!$F$112)^MAX(0,F8)*(1+'Assumptions'!$F$118)</x:f>
        <x:v>4804312.5</x:v>
      </x:c>
      <x:c r="G62" s="8" t="n">
        <x:f>'Assumptions'!$F$10*365*'Assumptions'!$F$94*'Assumptions'!$F$88*(1+'Assumptions'!$F$112)^MAX(0,G8)*(1+'Assumptions'!$F$118)</x:f>
        <x:v>4804312.5</x:v>
      </x:c>
      <x:c r="H62" s="8" t="n">
        <x:f>'Assumptions'!$F$10*365*'Assumptions'!$F$94*'Assumptions'!$F$88*(1+'Assumptions'!$F$112)^MAX(0,H8)*(1+'Assumptions'!$F$118)</x:f>
        <x:v>4804312.5</x:v>
      </x:c>
      <x:c r="I62" s="8" t="n">
        <x:f>'Assumptions'!$F$10*365*'Assumptions'!$F$94*'Assumptions'!$F$88*(1+'Assumptions'!$F$112)^MAX(0,I8)*(1+'Assumptions'!$F$118)</x:f>
        <x:v>4924420.3125</x:v>
      </x:c>
      <x:c r="J62" s="8" t="n">
        <x:f>'Assumptions'!$F$10*365*'Assumptions'!$F$94*'Assumptions'!$F$88*(1+'Assumptions'!$F$112)^MAX(0,J8)*(1+'Assumptions'!$F$118)</x:f>
        <x:v>5047530.8203125</x:v>
      </x:c>
      <x:c r="K62" s="8" t="n">
        <x:f>'Assumptions'!$F$10*365*'Assumptions'!$F$94*'Assumptions'!$F$88*(1+'Assumptions'!$F$112)^MAX(0,K8)*(1+'Assumptions'!$F$118)</x:f>
        <x:v>5173719.090820311</x:v>
      </x:c>
      <x:c r="L62" s="8" t="n">
        <x:f>'Assumptions'!$F$10*365*'Assumptions'!$F$94*'Assumptions'!$F$88*(1+'Assumptions'!$F$112)^MAX(0,L8)*(1+'Assumptions'!$F$118)</x:f>
        <x:v>5303062.068090819</x:v>
      </x:c>
      <x:c r="M62" s="8" t="n">
        <x:f>'Assumptions'!$F$10*365*'Assumptions'!$F$94*'Assumptions'!$F$88*(1+'Assumptions'!$F$112)^MAX(0,M8)*(1+'Assumptions'!$F$118)</x:f>
        <x:v>5435638.619793088</x:v>
      </x:c>
      <x:c r="N62" s="1"/>
      <x:c r="O62" s="1"/>
    </x:row>
    <x:row r="63" ht="21" customHeight="1">
      <x:c r="A63" s="1"/>
      <x:c r="B63" s="1"/>
      <x:c r="C63" s="1" t="str">
        <x:v>Next-year fixed hotel / platform cost</x:v>
      </x:c>
      <x:c r="D63" s="1"/>
      <x:c r="E63" s="1"/>
      <x:c r="F63" s="8" t="n">
        <x:f>('Assumptions'!$F$130+'Assumptions'!$F$142)*(1+'Assumptions'!$F$136)^MAX(0,F8)</x:f>
        <x:v>1950000</x:v>
      </x:c>
      <x:c r="G63" s="8" t="n">
        <x:f>('Assumptions'!$F$130+'Assumptions'!$F$142)*(1+'Assumptions'!$F$136)^MAX(0,G8)</x:f>
        <x:v>1950000</x:v>
      </x:c>
      <x:c r="H63" s="8" t="n">
        <x:f>('Assumptions'!$F$130+'Assumptions'!$F$142)*(1+'Assumptions'!$F$136)^MAX(0,H8)</x:f>
        <x:v>1950000</x:v>
      </x:c>
      <x:c r="I63" s="8" t="n">
        <x:f>('Assumptions'!$F$130+'Assumptions'!$F$142)*(1+'Assumptions'!$F$136)^MAX(0,I8)</x:f>
        <x:v>1998749.9999999998</x:v>
      </x:c>
      <x:c r="J63" s="8" t="n">
        <x:f>('Assumptions'!$F$130+'Assumptions'!$F$142)*(1+'Assumptions'!$F$136)^MAX(0,J8)</x:f>
        <x:v>2048718.7499999998</x:v>
      </x:c>
      <x:c r="K63" s="8" t="n">
        <x:f>('Assumptions'!$F$130+'Assumptions'!$F$142)*(1+'Assumptions'!$F$136)^MAX(0,K8)</x:f>
        <x:v>2099936.7187499995</x:v>
      </x:c>
      <x:c r="L63" s="8" t="n">
        <x:f>('Assumptions'!$F$130+'Assumptions'!$F$142)*(1+'Assumptions'!$F$136)^MAX(0,L8)</x:f>
        <x:v>2152435.136718749</x:v>
      </x:c>
      <x:c r="M63" s="8" t="n">
        <x:f>('Assumptions'!$F$130+'Assumptions'!$F$142)*(1+'Assumptions'!$F$136)^MAX(0,M8)</x:f>
        <x:v>2206246.015136718</x:v>
      </x:c>
      <x:c r="N63" s="1"/>
      <x:c r="O63" s="1"/>
    </x:row>
    <x:row r="64" ht="21" customHeight="1">
      <x:c r="A64" s="1"/>
      <x:c r="B64" s="1"/>
      <x:c r="C64" s="1" t="str">
        <x:v>Next-year NOI after reserve</x:v>
      </x:c>
      <x:c r="D64" s="1"/>
      <x:c r="E64" s="1"/>
      <x:c r="F64" s="8" t="n">
        <x:f>F62*(1-'Assumptions'!$F$124-'Assumptions'!$F$148)-F63</x:f>
        <x:v>980630.625</x:v>
      </x:c>
      <x:c r="G64" s="8" t="n">
        <x:f>G62*(1-'Assumptions'!$F$124-'Assumptions'!$F$148)-G63</x:f>
        <x:v>980630.625</x:v>
      </x:c>
      <x:c r="H64" s="8" t="n">
        <x:f>H62*(1-'Assumptions'!$F$124-'Assumptions'!$F$148)-H63</x:f>
        <x:v>980630.625</x:v>
      </x:c>
      <x:c r="I64" s="8" t="n">
        <x:f>I62*(1-'Assumptions'!$F$124-'Assumptions'!$F$148)-I63</x:f>
        <x:v>1005146.3906250002</x:v>
      </x:c>
      <x:c r="J64" s="8" t="n">
        <x:f>J62*(1-'Assumptions'!$F$124-'Assumptions'!$F$148)-J63</x:f>
        <x:v>1030275.0503906251</x:v>
      </x:c>
      <x:c r="K64" s="8" t="n">
        <x:f>K62*(1-'Assumptions'!$F$124-'Assumptions'!$F$148)-K63</x:f>
        <x:v>1056031.92665039</x:v>
      </x:c>
      <x:c r="L64" s="8" t="n">
        <x:f>L62*(1-'Assumptions'!$F$124-'Assumptions'!$F$148)-L63</x:f>
        <x:v>1082432.7248166502</x:v>
      </x:c>
      <x:c r="M64" s="8" t="n">
        <x:f>M62*(1-'Assumptions'!$F$124-'Assumptions'!$F$148)-M63</x:f>
        <x:v>1109493.542937066</x:v>
      </x:c>
      <x:c r="N64" s="1"/>
      <x:c r="O64" s="1"/>
    </x:row>
    <x:row r="65" ht="21" customHeight="1">
      <x:c r="A65" s="1"/>
      <x:c r="B65" s="1"/>
      <x:c r="C65" s="1" t="str">
        <x:v>Exit enterprise value</x:v>
      </x:c>
      <x:c r="D65" s="1"/>
      <x:c r="E65" s="1"/>
      <x:c r="F65" s="8" t="n">
        <x:f>IF(F6=7,MAX(0,F64/'Assumptions'!$F$178),0)</x:f>
        <x:v>0</x:v>
      </x:c>
      <x:c r="G65" s="8" t="n">
        <x:f>IF(G6=7,MAX(0,G64/'Assumptions'!$F$178),0)</x:f>
        <x:v>0</x:v>
      </x:c>
      <x:c r="H65" s="8" t="n">
        <x:f>IF(H6=7,MAX(0,H64/'Assumptions'!$F$178),0)</x:f>
        <x:v>0</x:v>
      </x:c>
      <x:c r="I65" s="8" t="n">
        <x:f>IF(I6=7,MAX(0,I64/'Assumptions'!$F$178),0)</x:f>
        <x:v>0</x:v>
      </x:c>
      <x:c r="J65" s="8" t="n">
        <x:f>IF(J6=7,MAX(0,J64/'Assumptions'!$F$178),0)</x:f>
        <x:v>0</x:v>
      </x:c>
      <x:c r="K65" s="8" t="n">
        <x:f>IF(K6=7,MAX(0,K64/'Assumptions'!$F$178),0)</x:f>
        <x:v>0</x:v>
      </x:c>
      <x:c r="L65" s="8" t="n">
        <x:f>IF(L6=7,MAX(0,L64/'Assumptions'!$F$178),0)</x:f>
        <x:v>0</x:v>
      </x:c>
      <x:c r="M65" s="8" t="n">
        <x:f>IF(M6=7,MAX(0,M64/'Assumptions'!$F$178),0)</x:f>
        <x:v>13868669.286713324</x:v>
      </x:c>
      <x:c r="N65" s="1"/>
      <x:c r="O65" s="1"/>
    </x:row>
    <x:row r="66" ht="21" customHeight="1">
      <x:c r="A66" s="1"/>
      <x:c r="B66" s="1"/>
      <x:c r="C66" s="1" t="str">
        <x:v>Selling costs</x:v>
      </x:c>
      <x:c r="D66" s="1"/>
      <x:c r="E66" s="1"/>
      <x:c r="F66" s="8" t="n">
        <x:f>F65*'Assumptions'!$F$184</x:f>
        <x:v>0</x:v>
      </x:c>
      <x:c r="G66" s="8" t="n">
        <x:f>G65*'Assumptions'!$F$184</x:f>
        <x:v>0</x:v>
      </x:c>
      <x:c r="H66" s="8" t="n">
        <x:f>H65*'Assumptions'!$F$184</x:f>
        <x:v>0</x:v>
      </x:c>
      <x:c r="I66" s="8" t="n">
        <x:f>I65*'Assumptions'!$F$184</x:f>
        <x:v>0</x:v>
      </x:c>
      <x:c r="J66" s="8" t="n">
        <x:f>J65*'Assumptions'!$F$184</x:f>
        <x:v>0</x:v>
      </x:c>
      <x:c r="K66" s="8" t="n">
        <x:f>K65*'Assumptions'!$F$184</x:f>
        <x:v>0</x:v>
      </x:c>
      <x:c r="L66" s="8" t="n">
        <x:f>L65*'Assumptions'!$F$184</x:f>
        <x:v>0</x:v>
      </x:c>
      <x:c r="M66" s="8" t="n">
        <x:f>M65*'Assumptions'!$F$184</x:f>
        <x:v>277373.3857342665</x:v>
      </x:c>
      <x:c r="N66" s="1"/>
      <x:c r="O66" s="1"/>
    </x:row>
    <x:row r="67" ht="21" customHeight="1">
      <x:c r="A67" s="1"/>
      <x:c r="B67" s="1"/>
      <x:c r="C67" s="1" t="str">
        <x:v>Levered asset disposal tax</x:v>
      </x:c>
      <x:c r="D67" s="1"/>
      <x:c r="E67" s="1"/>
      <x:c r="F67" s="8" t="n">
        <x:f>IF(F6=7,MAX(0,F65-F66-F43-F47)*'Assumptions'!$F$196,0)</x:f>
        <x:v>0</x:v>
      </x:c>
      <x:c r="G67" s="8" t="n">
        <x:f>IF(G6=7,MAX(0,G65-G66-G43-G47)*'Assumptions'!$F$196,0)</x:f>
        <x:v>0</x:v>
      </x:c>
      <x:c r="H67" s="8" t="n">
        <x:f>IF(H6=7,MAX(0,H65-H66-H43-H47)*'Assumptions'!$F$196,0)</x:f>
        <x:v>0</x:v>
      </x:c>
      <x:c r="I67" s="8" t="n">
        <x:f>IF(I6=7,MAX(0,I65-I66-I43-I47)*'Assumptions'!$F$196,0)</x:f>
        <x:v>0</x:v>
      </x:c>
      <x:c r="J67" s="8" t="n">
        <x:f>IF(J6=7,MAX(0,J65-J66-J43-J47)*'Assumptions'!$F$196,0)</x:f>
        <x:v>0</x:v>
      </x:c>
      <x:c r="K67" s="8" t="n">
        <x:f>IF(K6=7,MAX(0,K65-K66-K43-K47)*'Assumptions'!$F$196,0)</x:f>
        <x:v>0</x:v>
      </x:c>
      <x:c r="L67" s="8" t="n">
        <x:f>IF(L6=7,MAX(0,L65-L66-L43-L47)*'Assumptions'!$F$196,0)</x:f>
        <x:v>0</x:v>
      </x:c>
      <x:c r="M67" s="8" t="n">
        <x:f>IF(M6=7,MAX(0,M65-M66-M43-M47)*'Assumptions'!$F$196,0)</x:f>
        <x:v>1464630.2252447647</x:v>
      </x:c>
      <x:c r="N67" s="1"/>
      <x:c r="O67" s="1"/>
    </x:row>
    <x:row r="68" ht="21" customHeight="1">
      <x:c r="A68" s="1"/>
      <x:c r="B68" s="1"/>
      <x:c r="C68" s="1" t="str">
        <x:v>Unlevered asset disposal tax</x:v>
      </x:c>
      <x:c r="D68" s="1"/>
      <x:c r="E68" s="1"/>
      <x:c r="F68" s="8" t="n">
        <x:f>IF(F6=7,MAX(0,F65-F66-F43-F52)*'Assumptions'!$F$196,0)</x:f>
        <x:v>0</x:v>
      </x:c>
      <x:c r="G68" s="8" t="n">
        <x:f>IF(G6=7,MAX(0,G65-G66-G43-G52)*'Assumptions'!$F$196,0)</x:f>
        <x:v>0</x:v>
      </x:c>
      <x:c r="H68" s="8" t="n">
        <x:f>IF(H6=7,MAX(0,H65-H66-H43-H52)*'Assumptions'!$F$196,0)</x:f>
        <x:v>0</x:v>
      </x:c>
      <x:c r="I68" s="8" t="n">
        <x:f>IF(I6=7,MAX(0,I65-I66-I43-I52)*'Assumptions'!$F$196,0)</x:f>
        <x:v>0</x:v>
      </x:c>
      <x:c r="J68" s="8" t="n">
        <x:f>IF(J6=7,MAX(0,J65-J66-J43-J52)*'Assumptions'!$F$196,0)</x:f>
        <x:v>0</x:v>
      </x:c>
      <x:c r="K68" s="8" t="n">
        <x:f>IF(K6=7,MAX(0,K65-K66-K43-K52)*'Assumptions'!$F$196,0)</x:f>
        <x:v>0</x:v>
      </x:c>
      <x:c r="L68" s="8" t="n">
        <x:f>IF(L6=7,MAX(0,L65-L66-L43-L52)*'Assumptions'!$F$196,0)</x:f>
        <x:v>0</x:v>
      </x:c>
      <x:c r="M68" s="8" t="n">
        <x:f>IF(M6=7,MAX(0,M65-M66-M43-M52)*'Assumptions'!$F$196,0)</x:f>
        <x:v>1464630.2252447647</x:v>
      </x:c>
      <x:c r="N68" s="1"/>
      <x:c r="O68" s="1"/>
    </x:row>
    <x:row r="69" ht="21" customHeight="1">
      <x:c r="A69" s="1"/>
      <x:c r="B69" s="1"/>
      <x:c r="C69" s="1" t="str">
        <x:v>Working capital released</x:v>
      </x:c>
      <x:c r="D69" s="1"/>
      <x:c r="E69" s="1"/>
      <x:c r="F69" s="8" t="n">
        <x:f>IF(F6=7,'Assumptions'!$F$64,0)</x:f>
        <x:v>0</x:v>
      </x:c>
      <x:c r="G69" s="8" t="n">
        <x:f>IF(G6=7,'Assumptions'!$F$64,0)</x:f>
        <x:v>0</x:v>
      </x:c>
      <x:c r="H69" s="8" t="n">
        <x:f>IF(H6=7,'Assumptions'!$F$64,0)</x:f>
        <x:v>0</x:v>
      </x:c>
      <x:c r="I69" s="8" t="n">
        <x:f>IF(I6=7,'Assumptions'!$F$64,0)</x:f>
        <x:v>0</x:v>
      </x:c>
      <x:c r="J69" s="8" t="n">
        <x:f>IF(J6=7,'Assumptions'!$F$64,0)</x:f>
        <x:v>0</x:v>
      </x:c>
      <x:c r="K69" s="8" t="n">
        <x:f>IF(K6=7,'Assumptions'!$F$64,0)</x:f>
        <x:v>0</x:v>
      </x:c>
      <x:c r="L69" s="8" t="n">
        <x:f>IF(L6=7,'Assumptions'!$F$64,0)</x:f>
        <x:v>0</x:v>
      </x:c>
      <x:c r="M69" s="8" t="n">
        <x:f>IF(M6=7,'Assumptions'!$F$64,0)</x:f>
        <x:v>200000</x:v>
      </x:c>
      <x:c r="N69" s="1"/>
      <x:c r="O69" s="1"/>
    </x:row>
    <x:row r="70" ht="21" customHeight="1">
      <x:c r="A70" s="1"/>
      <x:c r="B70" s="1"/>
      <x:c r="C70" s="23" t="str">
        <x:v>Sale proceeds to equity (floor zero)</x:v>
      </x:c>
      <x:c r="D70" s="23"/>
      <x:c r="E70" s="23"/>
      <x:c r="F70" s="25" t="n">
        <x:f>IF(F6=7,MAX(0,F65-F66-F67-F26+F69),0)</x:f>
        <x:v>0</x:v>
      </x:c>
      <x:c r="G70" s="25" t="n">
        <x:f>IF(G6=7,MAX(0,G65-G66-G67-G26+G69),0)</x:f>
        <x:v>0</x:v>
      </x:c>
      <x:c r="H70" s="25" t="n">
        <x:f>IF(H6=7,MAX(0,H65-H66-H67-H26+H69),0)</x:f>
        <x:v>0</x:v>
      </x:c>
      <x:c r="I70" s="25" t="n">
        <x:f>IF(I6=7,MAX(0,I65-I66-I67-I26+I69),0)</x:f>
        <x:v>0</x:v>
      </x:c>
      <x:c r="J70" s="25" t="n">
        <x:f>IF(J6=7,MAX(0,J65-J66-J67-J26+J69),0)</x:f>
        <x:v>0</x:v>
      </x:c>
      <x:c r="K70" s="25" t="n">
        <x:f>IF(K6=7,MAX(0,K65-K66-K67-K26+K69),0)</x:f>
        <x:v>0</x:v>
      </x:c>
      <x:c r="L70" s="25" t="n">
        <x:f>IF(L6=7,MAX(0,L65-L66-L67-L26+L69),0)</x:f>
        <x:v>0</x:v>
      </x:c>
      <x:c r="M70" s="25" t="n">
        <x:f>IF(M6=7,MAX(0,M65-M66-M67-M26+M69),0)</x:f>
        <x:v>8314015.675734295</x:v>
      </x:c>
      <x:c r="N70" s="1"/>
      <x:c r="O70" s="1"/>
    </x:row>
    <x:row r="71" ht="21" customHeight="1">
      <x:c r="A71" s="1"/>
      <x:c r="B71" s="1"/>
      <x:c r="C71" s="1" t="str">
        <x:v>Debt shortfall at modeled sale</x:v>
      </x:c>
      <x:c r="D71" s="1"/>
      <x:c r="E71" s="1"/>
      <x:c r="F71" s="3" t="n">
        <x:f>IF(F6=7,MAX(0,F26-F65+F66+F67-F69),0)</x:f>
        <x:v>0</x:v>
      </x:c>
      <x:c r="G71" s="3" t="n">
        <x:f>IF(G6=7,MAX(0,G26-G65+G66+G67-G69),0)</x:f>
        <x:v>0</x:v>
      </x:c>
      <x:c r="H71" s="3" t="n">
        <x:f>IF(H6=7,MAX(0,H26-H65+H66+H67-H69),0)</x:f>
        <x:v>0</x:v>
      </x:c>
      <x:c r="I71" s="3" t="n">
        <x:f>IF(I6=7,MAX(0,I26-I65+I66+I67-I69),0)</x:f>
        <x:v>0</x:v>
      </x:c>
      <x:c r="J71" s="3" t="n">
        <x:f>IF(J6=7,MAX(0,J26-J65+J66+J67-J69),0)</x:f>
        <x:v>0</x:v>
      </x:c>
      <x:c r="K71" s="3" t="n">
        <x:f>IF(K6=7,MAX(0,K26-K65+K66+K67-K69),0)</x:f>
        <x:v>0</x:v>
      </x:c>
      <x:c r="L71" s="3" t="n">
        <x:f>IF(L6=7,MAX(0,L26-L65+L66+L67-L69),0)</x:f>
        <x:v>0</x:v>
      </x:c>
      <x:c r="M71" s="3" t="n">
        <x:f>IF(M6=7,MAX(0,M26-M65+M66+M67-M69),0)</x:f>
        <x:v>0</x:v>
      </x:c>
      <x:c r="N71" s="1"/>
      <x:c r="O71" s="1"/>
    </x:row>
    <x:row r="72" ht="24" customHeight="1">
      <x:c r="A72" s="1"/>
      <x:c r="B72" s="1"/>
      <x:c r="C72" s="19" t="str">
        <x:v>Cash flows and sponsor fees</x:v>
      </x:c>
      <x:c r="D72" s="19"/>
      <x:c r="E72" s="19"/>
      <x:c r="F72" s="20"/>
      <x:c r="G72" s="20"/>
      <x:c r="H72" s="20"/>
      <x:c r="I72" s="20"/>
      <x:c r="J72" s="20"/>
      <x:c r="K72" s="20"/>
      <x:c r="L72" s="20"/>
      <x:c r="M72" s="20"/>
      <x:c r="N72" s="1"/>
      <x:c r="O72" s="1"/>
    </x:row>
    <x:row r="73" ht="21" customHeight="1">
      <x:c r="A73" s="1"/>
      <x:c r="B73" s="1"/>
      <x:c r="C73" s="1" t="str">
        <x:v>Gross levered equity cash flow</x:v>
      </x:c>
      <x:c r="D73" s="1"/>
      <x:c r="E73" s="1"/>
      <x:c r="F73" s="3" t="n">
        <x:f>F59+F70</x:f>
        <x:v>-2458577.5</x:v>
      </x:c>
      <x:c r="G73" s="3" t="n">
        <x:f>G59+G70</x:f>
        <x:v>-2260626.25</x:v>
      </x:c>
      <x:c r="H73" s="3" t="n">
        <x:f>H59+H70</x:f>
        <x:v>-1560647.25</x:v>
      </x:c>
      <x:c r="I73" s="3" t="n">
        <x:f>I59+I70</x:f>
        <x:v>-390247.625</x:v>
      </x:c>
      <x:c r="J73" s="3" t="n">
        <x:f>J59+J70</x:f>
        <x:v>123618.24374999997</x:v>
      </x:c>
      <x:c r="K73" s="3" t="n">
        <x:f>K59+K70</x:f>
        <x:v>662894.650390625</x:v>
      </x:c>
      <x:c r="L73" s="3" t="n">
        <x:f>L59+L70</x:f>
        <x:v>578157.2973413081</x:v>
      </x:c>
      <x:c r="M73" s="3" t="n">
        <x:f>M59+M70</x:f>
        <x:v>8860387.123665873</x:v>
      </x:c>
      <x:c r="N73" s="1"/>
      <x:c r="O73" s="1"/>
    </x:row>
    <x:row r="74" ht="21" customHeight="1">
      <x:c r="A74" s="1"/>
      <x:c r="B74" s="1"/>
      <x:c r="C74" s="1" t="str">
        <x:v>Gross unlevered cash flow</x:v>
      </x:c>
      <x:c r="D74" s="1"/>
      <x:c r="E74" s="1"/>
      <x:c r="F74" s="3" t="n">
        <x:f>F58+F65-F66-F68+F69</x:f>
        <x:v>-4283400</x:v>
      </x:c>
      <x:c r="G74" s="3" t="n">
        <x:f>G58+G65-G66-G68+G69</x:f>
        <x:v>-4000200</x:v>
      </x:c>
      <x:c r="H74" s="3" t="n">
        <x:f>H58+H65-H66-H68+H69</x:f>
        <x:v>-1933400</x:v>
      </x:c>
      <x:c r="I74" s="3" t="n">
        <x:f>I58+I65-I66-I68+I69</x:f>
        <x:v>-11275.125</x:v>
      </x:c>
      <x:c r="J74" s="3" t="n">
        <x:f>J58+J65-J66-J68+J69</x:f>
        <x:v>456144.3578125</x:v>
      </x:c>
      <x:c r="K74" s="3" t="n">
        <x:f>K58+K65-K66-K68+K69</x:f>
        <x:v>798942.2295898438</x:v>
      </x:c>
      <x:c r="L74" s="3" t="n">
        <x:f>L58+L65-L66-L68+L69</x:f>
        <x:v>816998.0040795894</x:v>
      </x:c>
      <x:c r="M74" s="3" t="n">
        <x:f>M58+M65-M66-M68+M69</x:f>
        <x:v>13162170.848665874</x:v>
      </x:c>
      <x:c r="N74" s="1"/>
      <x:c r="O74" s="1"/>
    </x:row>
    <x:row r="75" ht="21" customHeight="1">
      <x:c r="A75" s="1"/>
      <x:c r="B75" s="1"/>
      <x:c r="C75" s="1" t="str">
        <x:v>Sponsor fee</x:v>
      </x:c>
      <x:c r="D75" s="1"/>
      <x:c r="E75" s="1"/>
      <x:c r="F75" s="8" t="n">
        <x:f>IF(F6=0,0,$F$105*'Assumptions'!$F$214)</x:f>
        <x:v>0</x:v>
      </x:c>
      <x:c r="G75" s="8" t="n">
        <x:f>IF(G6=0,0,$F$105*'Assumptions'!$F$214)</x:f>
        <x:v>87380.66249999999</x:v>
      </x:c>
      <x:c r="H75" s="8" t="n">
        <x:f>IF(H6=0,0,$F$105*'Assumptions'!$F$214)</x:f>
        <x:v>87380.66249999999</x:v>
      </x:c>
      <x:c r="I75" s="8" t="n">
        <x:f>IF(I6=0,0,$F$105*'Assumptions'!$F$214)</x:f>
        <x:v>87380.66249999999</x:v>
      </x:c>
      <x:c r="J75" s="8" t="n">
        <x:f>IF(J6=0,0,$F$105*'Assumptions'!$F$214)</x:f>
        <x:v>87380.66249999999</x:v>
      </x:c>
      <x:c r="K75" s="8" t="n">
        <x:f>IF(K6=0,0,$F$105*'Assumptions'!$F$214)</x:f>
        <x:v>87380.66249999999</x:v>
      </x:c>
      <x:c r="L75" s="8" t="n">
        <x:f>IF(L6=0,0,$F$105*'Assumptions'!$F$214)</x:f>
        <x:v>87380.66249999999</x:v>
      </x:c>
      <x:c r="M75" s="8" t="n">
        <x:f>IF(M6=0,0,$F$105*'Assumptions'!$F$214)</x:f>
        <x:v>87380.66249999999</x:v>
      </x:c>
      <x:c r="N75" s="1"/>
      <x:c r="O75" s="1"/>
    </x:row>
    <x:row r="76" ht="21" customHeight="1">
      <x:c r="A76" s="1"/>
      <x:c r="B76" s="1"/>
      <x:c r="C76" s="1" t="str">
        <x:v>Investor vehicle expenses</x:v>
      </x:c>
      <x:c r="D76" s="1"/>
      <x:c r="E76" s="1"/>
      <x:c r="F76" s="8" t="n">
        <x:f>IF(F6=0,0,'Assumptions'!$F$220)</x:f>
        <x:v>0</x:v>
      </x:c>
      <x:c r="G76" s="8" t="n">
        <x:f>IF(G6=0,0,'Assumptions'!$F$220)</x:f>
        <x:v>35000</x:v>
      </x:c>
      <x:c r="H76" s="8" t="n">
        <x:f>IF(H6=0,0,'Assumptions'!$F$220)</x:f>
        <x:v>35000</x:v>
      </x:c>
      <x:c r="I76" s="8" t="n">
        <x:f>IF(I6=0,0,'Assumptions'!$F$220)</x:f>
        <x:v>35000</x:v>
      </x:c>
      <x:c r="J76" s="8" t="n">
        <x:f>IF(J6=0,0,'Assumptions'!$F$220)</x:f>
        <x:v>35000</x:v>
      </x:c>
      <x:c r="K76" s="8" t="n">
        <x:f>IF(K6=0,0,'Assumptions'!$F$220)</x:f>
        <x:v>35000</x:v>
      </x:c>
      <x:c r="L76" s="8" t="n">
        <x:f>IF(L6=0,0,'Assumptions'!$F$220)</x:f>
        <x:v>35000</x:v>
      </x:c>
      <x:c r="M76" s="8" t="n">
        <x:f>IF(M6=0,0,'Assumptions'!$F$220)</x:f>
        <x:v>35000</x:v>
      </x:c>
      <x:c r="N76" s="1"/>
      <x:c r="O76" s="1"/>
    </x:row>
    <x:row r="77" ht="21" customHeight="1">
      <x:c r="A77" s="1"/>
      <x:c r="B77" s="1"/>
      <x:c r="C77" s="1" t="str">
        <x:v>Cash flow after fees, before carry</x:v>
      </x:c>
      <x:c r="D77" s="1"/>
      <x:c r="E77" s="1"/>
      <x:c r="F77" s="3" t="n">
        <x:f>F73-F75-F76</x:f>
        <x:v>-2458577.5</x:v>
      </x:c>
      <x:c r="G77" s="3" t="n">
        <x:f>G73-G75-G76</x:f>
        <x:v>-2383006.9125</x:v>
      </x:c>
      <x:c r="H77" s="3" t="n">
        <x:f>H73-H75-H76</x:f>
        <x:v>-1683027.9125</x:v>
      </x:c>
      <x:c r="I77" s="3" t="n">
        <x:f>I73-I75-I76</x:f>
        <x:v>-512628.2875</x:v>
      </x:c>
      <x:c r="J77" s="3" t="n">
        <x:f>J73-J75-J76</x:f>
        <x:v>1237.5812499999738</x:v>
      </x:c>
      <x:c r="K77" s="3" t="n">
        <x:f>K73-K75-K76</x:f>
        <x:v>540513.987890625</x:v>
      </x:c>
      <x:c r="L77" s="3" t="n">
        <x:f>L73-L75-L76</x:f>
        <x:v>455776.6348413081</x:v>
      </x:c>
      <x:c r="M77" s="3" t="n">
        <x:f>M73-M75-M76</x:f>
        <x:v>8738006.461165873</x:v>
      </x:c>
      <x:c r="N77" s="1"/>
      <x:c r="O77" s="1"/>
    </x:row>
    <x:row r="78" ht="21" customHeight="1">
      <x:c r="A78" s="1"/>
      <x:c r="B78" s="1"/>
      <x:c r="C78" s="1"/>
      <x:c r="D78" s="1"/>
      <x:c r="E78" s="1"/>
      <x:c r="F78" s="3"/>
      <x:c r="G78" s="3"/>
      <x:c r="H78" s="3"/>
      <x:c r="I78" s="3"/>
      <x:c r="J78" s="3"/>
      <x:c r="K78" s="3"/>
      <x:c r="L78" s="3"/>
      <x:c r="M78" s="3"/>
      <x:c r="N78" s="1"/>
      <x:c r="O78" s="1"/>
    </x:row>
    <x:row r="79" ht="24" customHeight="1">
      <x:c r="A79" s="1"/>
      <x:c r="B79" s="1"/>
      <x:c r="C79" s="19" t="str">
        <x:v>Investor waterfall</x:v>
      </x:c>
      <x:c r="D79" s="19"/>
      <x:c r="E79" s="19"/>
      <x:c r="F79" s="20"/>
      <x:c r="G79" s="20"/>
      <x:c r="H79" s="20"/>
      <x:c r="I79" s="20"/>
      <x:c r="J79" s="20"/>
      <x:c r="K79" s="20"/>
      <x:c r="L79" s="20"/>
      <x:c r="M79" s="20"/>
      <x:c r="N79" s="1"/>
      <x:c r="O79" s="1"/>
    </x:row>
    <x:row r="80" ht="21" customHeight="1">
      <x:c r="A80" s="1"/>
      <x:c r="B80" s="1"/>
      <x:c r="C80" s="1" t="str">
        <x:v>Investor capital called</x:v>
      </x:c>
      <x:c r="D80" s="1"/>
      <x:c r="E80" s="1"/>
      <x:c r="F80" s="3" t="n">
        <x:f>MAX(0,-F77)</x:f>
        <x:v>2458577.5</x:v>
      </x:c>
      <x:c r="G80" s="3" t="n">
        <x:f>MAX(0,-G77)</x:f>
        <x:v>2383006.9125</x:v>
      </x:c>
      <x:c r="H80" s="3" t="n">
        <x:f>MAX(0,-H77)</x:f>
        <x:v>1683027.9125</x:v>
      </x:c>
      <x:c r="I80" s="3" t="n">
        <x:f>MAX(0,-I77)</x:f>
        <x:v>512628.2875</x:v>
      </x:c>
      <x:c r="J80" s="3" t="n">
        <x:f>MAX(0,-J77)</x:f>
        <x:v>0</x:v>
      </x:c>
      <x:c r="K80" s="3" t="n">
        <x:f>MAX(0,-K77)</x:f>
        <x:v>0</x:v>
      </x:c>
      <x:c r="L80" s="3" t="n">
        <x:f>MAX(0,-L77)</x:f>
        <x:v>0</x:v>
      </x:c>
      <x:c r="M80" s="3" t="n">
        <x:f>MAX(0,-M77)</x:f>
        <x:v>0</x:v>
      </x:c>
      <x:c r="N80" s="1"/>
      <x:c r="O80" s="1"/>
    </x:row>
    <x:row r="81" ht="21" customHeight="1">
      <x:c r="A81" s="1"/>
      <x:c r="B81" s="1"/>
      <x:c r="C81" s="1" t="str">
        <x:v>Cash available for distribution</x:v>
      </x:c>
      <x:c r="D81" s="1"/>
      <x:c r="E81" s="1"/>
      <x:c r="F81" s="3" t="n">
        <x:f>MAX(0,F77)</x:f>
        <x:v>0</x:v>
      </x:c>
      <x:c r="G81" s="3" t="n">
        <x:f>MAX(0,G77)</x:f>
        <x:v>0</x:v>
      </x:c>
      <x:c r="H81" s="3" t="n">
        <x:f>MAX(0,H77)</x:f>
        <x:v>0</x:v>
      </x:c>
      <x:c r="I81" s="3" t="n">
        <x:f>MAX(0,I77)</x:f>
        <x:v>0</x:v>
      </x:c>
      <x:c r="J81" s="3" t="n">
        <x:f>MAX(0,J77)</x:f>
        <x:v>1237.5812499999738</x:v>
      </x:c>
      <x:c r="K81" s="3" t="n">
        <x:f>MAX(0,K77)</x:f>
        <x:v>540513.987890625</x:v>
      </x:c>
      <x:c r="L81" s="3" t="n">
        <x:f>MAX(0,L77)</x:f>
        <x:v>455776.6348413081</x:v>
      </x:c>
      <x:c r="M81" s="3" t="n">
        <x:f>MAX(0,M77)</x:f>
        <x:v>8738006.461165873</x:v>
      </x:c>
      <x:c r="N81" s="1"/>
      <x:c r="O81" s="1"/>
    </x:row>
    <x:row r="82" ht="21" customHeight="1">
      <x:c r="A82" s="1"/>
      <x:c r="B82" s="1"/>
      <x:c r="C82" s="1" t="str">
        <x:v>Opening unreturned capital</x:v>
      </x:c>
      <x:c r="D82" s="1"/>
      <x:c r="E82" s="1"/>
      <x:c r="F82" s="3" t="n">
        <x:f>0</x:f>
        <x:v>0</x:v>
      </x:c>
      <x:c r="G82" s="3" t="n">
        <x:f>F90</x:f>
        <x:v>2458577.5</x:v>
      </x:c>
      <x:c r="H82" s="3" t="n">
        <x:f>G90</x:f>
        <x:v>4841584.4125</x:v>
      </x:c>
      <x:c r="I82" s="3" t="n">
        <x:f>H90</x:f>
        <x:v>6524612.324999999</x:v>
      </x:c>
      <x:c r="J82" s="3" t="n">
        <x:f>I90</x:f>
        <x:v>7037240.612499999</x:v>
      </x:c>
      <x:c r="K82" s="3" t="n">
        <x:f>J90</x:f>
        <x:v>7037240.612499999</x:v>
      </x:c>
      <x:c r="L82" s="3" t="n">
        <x:f>K90</x:f>
        <x:v>7037240.612499999</x:v>
      </x:c>
      <x:c r="M82" s="3" t="n">
        <x:f>L90</x:f>
        <x:v>7037240.612499999</x:v>
      </x:c>
      <x:c r="N82" s="1"/>
      <x:c r="O82" s="1"/>
    </x:row>
    <x:row r="83" ht="21" customHeight="1">
      <x:c r="A83" s="1"/>
      <x:c r="B83" s="1"/>
      <x:c r="C83" s="1" t="str">
        <x:v>Opening accrued preference</x:v>
      </x:c>
      <x:c r="D83" s="1"/>
      <x:c r="E83" s="1"/>
      <x:c r="F83" s="3" t="n">
        <x:f>0</x:f>
        <x:v>0</x:v>
      </x:c>
      <x:c r="G83" s="3" t="n">
        <x:f>F89</x:f>
        <x:v>0</x:v>
      </x:c>
      <x:c r="H83" s="3" t="n">
        <x:f>G89</x:f>
        <x:v>196686.2</x:v>
      </x:c>
      <x:c r="I83" s="3" t="n">
        <x:f>H89</x:f>
        <x:v>599747.8489999999</x:v>
      </x:c>
      <x:c r="J83" s="3" t="n">
        <x:f>I89</x:f>
        <x:v>1169696.6629199998</x:v>
      </x:c>
      <x:c r="K83" s="3" t="n">
        <x:f>J89</x:f>
        <x:v>1825014.0637035996</x:v>
      </x:c>
      <x:c r="L83" s="3" t="n">
        <x:f>K89</x:f>
        <x:v>1993480.4499092628</x:v>
      </x:c>
      <x:c r="M83" s="3" t="n">
        <x:f>L89</x:f>
        <x:v>2260161.5000606957</x:v>
      </x:c>
      <x:c r="N83" s="1"/>
      <x:c r="O83" s="1"/>
    </x:row>
    <x:row r="84" ht="21" customHeight="1">
      <x:c r="A84" s="1"/>
      <x:c r="B84" s="1"/>
      <x:c r="C84" s="1" t="str">
        <x:v>Preference accrued</x:v>
      </x:c>
      <x:c r="D84" s="1"/>
      <x:c r="E84" s="1"/>
      <x:c r="F84" s="8" t="n">
        <x:f>IF(F6=0,0,(F82+F83)*'Assumptions'!$F$232)</x:f>
        <x:v>0</x:v>
      </x:c>
      <x:c r="G84" s="8" t="n">
        <x:f>IF(G6=0,0,(G82+G83)*'Assumptions'!$F$232)</x:f>
        <x:v>196686.2</x:v>
      </x:c>
      <x:c r="H84" s="8" t="n">
        <x:f>IF(H6=0,0,(H82+H83)*'Assumptions'!$F$232)</x:f>
        <x:v>403061.649</x:v>
      </x:c>
      <x:c r="I84" s="8" t="n">
        <x:f>IF(I6=0,0,(I82+I83)*'Assumptions'!$F$232)</x:f>
        <x:v>569948.8139199999</x:v>
      </x:c>
      <x:c r="J84" s="8" t="n">
        <x:f>IF(J6=0,0,(J82+J83)*'Assumptions'!$F$232)</x:f>
        <x:v>656554.9820336</x:v>
      </x:c>
      <x:c r="K84" s="8" t="n">
        <x:f>IF(K6=0,0,(K82+K83)*'Assumptions'!$F$232)</x:f>
        <x:v>708980.374096288</x:v>
      </x:c>
      <x:c r="L84" s="8" t="n">
        <x:f>IF(L6=0,0,(L82+L83)*'Assumptions'!$F$232)</x:f>
        <x:v>722457.6849927409</x:v>
      </x:c>
      <x:c r="M84" s="8" t="n">
        <x:f>IF(M6=0,0,(M82+M83)*'Assumptions'!$F$232)</x:f>
        <x:v>743792.1690048556</x:v>
      </x:c>
      <x:c r="N84" s="1"/>
      <x:c r="O84" s="1"/>
    </x:row>
    <x:row r="85" ht="21" customHeight="1">
      <x:c r="A85" s="1"/>
      <x:c r="B85" s="1"/>
      <x:c r="C85" s="1" t="str">
        <x:v>Preference paid</x:v>
      </x:c>
      <x:c r="D85" s="1"/>
      <x:c r="E85" s="1"/>
      <x:c r="F85" s="3" t="n">
        <x:f>MIN(F81,F83+F84)</x:f>
        <x:v>0</x:v>
      </x:c>
      <x:c r="G85" s="3" t="n">
        <x:f>MIN(G81,G83+G84)</x:f>
        <x:v>0</x:v>
      </x:c>
      <x:c r="H85" s="3" t="n">
        <x:f>MIN(H81,H83+H84)</x:f>
        <x:v>0</x:v>
      </x:c>
      <x:c r="I85" s="3" t="n">
        <x:f>MIN(I81,I83+I84)</x:f>
        <x:v>0</x:v>
      </x:c>
      <x:c r="J85" s="3" t="n">
        <x:f>MIN(J81,J83+J84)</x:f>
        <x:v>1237.5812499999738</x:v>
      </x:c>
      <x:c r="K85" s="3" t="n">
        <x:f>MIN(K81,K83+K84)</x:f>
        <x:v>540513.987890625</x:v>
      </x:c>
      <x:c r="L85" s="3" t="n">
        <x:f>MIN(L81,L83+L84)</x:f>
        <x:v>455776.6348413081</x:v>
      </x:c>
      <x:c r="M85" s="3" t="n">
        <x:f>MIN(M81,M83+M84)</x:f>
        <x:v>3003953.6690655514</x:v>
      </x:c>
      <x:c r="N85" s="1"/>
      <x:c r="O85" s="1"/>
    </x:row>
    <x:row r="86" ht="21" customHeight="1">
      <x:c r="A86" s="1"/>
      <x:c r="B86" s="1"/>
      <x:c r="C86" s="1" t="str">
        <x:v>Capital returned</x:v>
      </x:c>
      <x:c r="D86" s="1"/>
      <x:c r="E86" s="1"/>
      <x:c r="F86" s="3" t="n">
        <x:f>MIN(MAX(0,F81-F85),F82)</x:f>
        <x:v>0</x:v>
      </x:c>
      <x:c r="G86" s="3" t="n">
        <x:f>MIN(MAX(0,G81-G85),G82)</x:f>
        <x:v>0</x:v>
      </x:c>
      <x:c r="H86" s="3" t="n">
        <x:f>MIN(MAX(0,H81-H85),H82)</x:f>
        <x:v>0</x:v>
      </x:c>
      <x:c r="I86" s="3" t="n">
        <x:f>MIN(MAX(0,I81-I85),I82)</x:f>
        <x:v>0</x:v>
      </x:c>
      <x:c r="J86" s="3" t="n">
        <x:f>MIN(MAX(0,J81-J85),J82)</x:f>
        <x:v>0</x:v>
      </x:c>
      <x:c r="K86" s="3" t="n">
        <x:f>MIN(MAX(0,K81-K85),K82)</x:f>
        <x:v>0</x:v>
      </x:c>
      <x:c r="L86" s="3" t="n">
        <x:f>MIN(MAX(0,L81-L85),L82)</x:f>
        <x:v>0</x:v>
      </x:c>
      <x:c r="M86" s="3" t="n">
        <x:f>MIN(MAX(0,M81-M85),M82)</x:f>
        <x:v>5734052.7921003215</x:v>
      </x:c>
      <x:c r="N86" s="1"/>
      <x:c r="O86" s="1"/>
    </x:row>
    <x:row r="87" ht="21" customHeight="1">
      <x:c r="A87" s="1"/>
      <x:c r="B87" s="1"/>
      <x:c r="C87" s="1" t="str">
        <x:v>Residual distributable cash</x:v>
      </x:c>
      <x:c r="D87" s="1"/>
      <x:c r="E87" s="1"/>
      <x:c r="F87" s="3" t="n">
        <x:f>MAX(0,F81-F85-F86)</x:f>
        <x:v>0</x:v>
      </x:c>
      <x:c r="G87" s="3" t="n">
        <x:f>MAX(0,G81-G85-G86)</x:f>
        <x:v>0</x:v>
      </x:c>
      <x:c r="H87" s="3" t="n">
        <x:f>MAX(0,H81-H85-H86)</x:f>
        <x:v>0</x:v>
      </x:c>
      <x:c r="I87" s="3" t="n">
        <x:f>MAX(0,I81-I85-I86)</x:f>
        <x:v>0</x:v>
      </x:c>
      <x:c r="J87" s="3" t="n">
        <x:f>MAX(0,J81-J85-J86)</x:f>
        <x:v>0</x:v>
      </x:c>
      <x:c r="K87" s="3" t="n">
        <x:f>MAX(0,K81-K85-K86)</x:f>
        <x:v>0</x:v>
      </x:c>
      <x:c r="L87" s="3" t="n">
        <x:f>MAX(0,L81-L85-L86)</x:f>
        <x:v>0</x:v>
      </x:c>
      <x:c r="M87" s="3" t="n">
        <x:f>MAX(0,M81-M85-M86)</x:f>
        <x:v>0</x:v>
      </x:c>
      <x:c r="N87" s="1"/>
      <x:c r="O87" s="1"/>
    </x:row>
    <x:row r="88" ht="21" customHeight="1">
      <x:c r="A88" s="1"/>
      <x:c r="B88" s="1"/>
      <x:c r="C88" s="1" t="str">
        <x:v>Sponsor carried interest</x:v>
      </x:c>
      <x:c r="D88" s="1"/>
      <x:c r="E88" s="1"/>
      <x:c r="F88" s="8" t="n">
        <x:f>F87*'Assumptions'!$F$226</x:f>
        <x:v>0</x:v>
      </x:c>
      <x:c r="G88" s="8" t="n">
        <x:f>G87*'Assumptions'!$F$226</x:f>
        <x:v>0</x:v>
      </x:c>
      <x:c r="H88" s="8" t="n">
        <x:f>H87*'Assumptions'!$F$226</x:f>
        <x:v>0</x:v>
      </x:c>
      <x:c r="I88" s="8" t="n">
        <x:f>I87*'Assumptions'!$F$226</x:f>
        <x:v>0</x:v>
      </x:c>
      <x:c r="J88" s="8" t="n">
        <x:f>J87*'Assumptions'!$F$226</x:f>
        <x:v>0</x:v>
      </x:c>
      <x:c r="K88" s="8" t="n">
        <x:f>K87*'Assumptions'!$F$226</x:f>
        <x:v>0</x:v>
      </x:c>
      <x:c r="L88" s="8" t="n">
        <x:f>L87*'Assumptions'!$F$226</x:f>
        <x:v>0</x:v>
      </x:c>
      <x:c r="M88" s="8" t="n">
        <x:f>M87*'Assumptions'!$F$226</x:f>
        <x:v>0</x:v>
      </x:c>
      <x:c r="N88" s="1"/>
      <x:c r="O88" s="1"/>
    </x:row>
    <x:row r="89" ht="21" customHeight="1">
      <x:c r="A89" s="1"/>
      <x:c r="B89" s="1"/>
      <x:c r="C89" s="1" t="str">
        <x:v>Closing accrued preference</x:v>
      </x:c>
      <x:c r="D89" s="1"/>
      <x:c r="E89" s="1"/>
      <x:c r="F89" s="3" t="n">
        <x:f>F83+F84-F85</x:f>
        <x:v>0</x:v>
      </x:c>
      <x:c r="G89" s="3" t="n">
        <x:f>G83+G84-G85</x:f>
        <x:v>196686.2</x:v>
      </x:c>
      <x:c r="H89" s="3" t="n">
        <x:f>H83+H84-H85</x:f>
        <x:v>599747.8489999999</x:v>
      </x:c>
      <x:c r="I89" s="3" t="n">
        <x:f>I83+I84-I85</x:f>
        <x:v>1169696.6629199998</x:v>
      </x:c>
      <x:c r="J89" s="3" t="n">
        <x:f>J83+J84-J85</x:f>
        <x:v>1825014.0637035996</x:v>
      </x:c>
      <x:c r="K89" s="3" t="n">
        <x:f>K83+K84-K85</x:f>
        <x:v>1993480.4499092628</x:v>
      </x:c>
      <x:c r="L89" s="3" t="n">
        <x:f>L83+L84-L85</x:f>
        <x:v>2260161.5000606957</x:v>
      </x:c>
      <x:c r="M89" s="3" t="n">
        <x:f>M83+M84-M85</x:f>
        <x:v>0</x:v>
      </x:c>
      <x:c r="N89" s="1"/>
      <x:c r="O89" s="1"/>
    </x:row>
    <x:row r="90" ht="21" customHeight="1">
      <x:c r="A90" s="1"/>
      <x:c r="B90" s="1"/>
      <x:c r="C90" s="1" t="str">
        <x:v>Closing unreturned capital</x:v>
      </x:c>
      <x:c r="D90" s="1"/>
      <x:c r="E90" s="1"/>
      <x:c r="F90" s="3" t="n">
        <x:f>F82+F80-F86</x:f>
        <x:v>2458577.5</x:v>
      </x:c>
      <x:c r="G90" s="3" t="n">
        <x:f>G82+G80-G86</x:f>
        <x:v>4841584.4125</x:v>
      </x:c>
      <x:c r="H90" s="3" t="n">
        <x:f>H82+H80-H86</x:f>
        <x:v>6524612.324999999</x:v>
      </x:c>
      <x:c r="I90" s="3" t="n">
        <x:f>I82+I80-I86</x:f>
        <x:v>7037240.612499999</x:v>
      </x:c>
      <x:c r="J90" s="3" t="n">
        <x:f>J82+J80-J86</x:f>
        <x:v>7037240.612499999</x:v>
      </x:c>
      <x:c r="K90" s="3" t="n">
        <x:f>K82+K80-K86</x:f>
        <x:v>7037240.612499999</x:v>
      </x:c>
      <x:c r="L90" s="3" t="n">
        <x:f>L82+L80-L86</x:f>
        <x:v>7037240.612499999</x:v>
      </x:c>
      <x:c r="M90" s="3" t="n">
        <x:f>M82+M80-M86</x:f>
        <x:v>1303187.8203996774</x:v>
      </x:c>
      <x:c r="N90" s="1"/>
      <x:c r="O90" s="1"/>
    </x:row>
    <x:row r="91" ht="21" customHeight="1">
      <x:c r="A91" s="1"/>
      <x:c r="B91" s="1"/>
      <x:c r="C91" s="23" t="str">
        <x:v>Net investor cash flow</x:v>
      </x:c>
      <x:c r="D91" s="23"/>
      <x:c r="E91" s="23"/>
      <x:c r="F91" s="25" t="n">
        <x:f>F77-F88</x:f>
        <x:v>-2458577.5</x:v>
      </x:c>
      <x:c r="G91" s="25" t="n">
        <x:f>G77-G88</x:f>
        <x:v>-2383006.9125</x:v>
      </x:c>
      <x:c r="H91" s="25" t="n">
        <x:f>H77-H88</x:f>
        <x:v>-1683027.9125</x:v>
      </x:c>
      <x:c r="I91" s="25" t="n">
        <x:f>I77-I88</x:f>
        <x:v>-512628.2875</x:v>
      </x:c>
      <x:c r="J91" s="25" t="n">
        <x:f>J77-J88</x:f>
        <x:v>1237.5812499999738</x:v>
      </x:c>
      <x:c r="K91" s="25" t="n">
        <x:f>K77-K88</x:f>
        <x:v>540513.987890625</x:v>
      </x:c>
      <x:c r="L91" s="25" t="n">
        <x:f>L77-L88</x:f>
        <x:v>455776.6348413081</x:v>
      </x:c>
      <x:c r="M91" s="25" t="n">
        <x:f>M77-M88</x:f>
        <x:v>8738006.461165873</x:v>
      </x:c>
      <x:c r="N91" s="1"/>
      <x:c r="O91" s="1"/>
    </x:row>
    <x:row r="92" ht="21" customHeight="1">
      <x:c r="A92" s="1"/>
      <x:c r="B92" s="1"/>
      <x:c r="C92" s="1" t="str">
        <x:v>Net investor distribution</x:v>
      </x:c>
      <x:c r="D92" s="1"/>
      <x:c r="E92" s="1"/>
      <x:c r="F92" s="3" t="n">
        <x:f>MAX(0,F91)</x:f>
        <x:v>0</x:v>
      </x:c>
      <x:c r="G92" s="3" t="n">
        <x:f>MAX(0,G91)</x:f>
        <x:v>0</x:v>
      </x:c>
      <x:c r="H92" s="3" t="n">
        <x:f>MAX(0,H91)</x:f>
        <x:v>0</x:v>
      </x:c>
      <x:c r="I92" s="3" t="n">
        <x:f>MAX(0,I91)</x:f>
        <x:v>0</x:v>
      </x:c>
      <x:c r="J92" s="3" t="n">
        <x:f>MAX(0,J91)</x:f>
        <x:v>1237.5812499999738</x:v>
      </x:c>
      <x:c r="K92" s="3" t="n">
        <x:f>MAX(0,K91)</x:f>
        <x:v>540513.987890625</x:v>
      </x:c>
      <x:c r="L92" s="3" t="n">
        <x:f>MAX(0,L91)</x:f>
        <x:v>455776.6348413081</x:v>
      </x:c>
      <x:c r="M92" s="3" t="n">
        <x:f>MAX(0,M91)</x:f>
        <x:v>8738006.461165873</x:v>
      </x:c>
      <x:c r="N92" s="1"/>
      <x:c r="O92" s="1"/>
    </x:row>
    <x:row r="93" ht="21" customHeight="1">
      <x:c r="A93" s="1"/>
      <x:c r="B93" s="1"/>
      <x:c r="C93" s="1"/>
      <x:c r="D93" s="1"/>
      <x:c r="E93" s="1"/>
      <x:c r="F93" s="3"/>
      <x:c r="G93" s="3"/>
      <x:c r="H93" s="3"/>
      <x:c r="I93" s="3"/>
      <x:c r="J93" s="3"/>
      <x:c r="K93" s="3"/>
      <x:c r="L93" s="3"/>
      <x:c r="M93" s="3"/>
      <x:c r="N93" s="1"/>
      <x:c r="O93" s="1"/>
    </x:row>
    <x:row r="94" ht="21" customHeight="1">
      <x:c r="A94" s="1"/>
      <x:c r="B94" s="1"/>
      <x:c r="C94" s="1"/>
      <x:c r="D94" s="1"/>
      <x:c r="E94" s="1"/>
      <x:c r="F94" s="3"/>
      <x:c r="G94" s="3"/>
      <x:c r="H94" s="3"/>
      <x:c r="I94" s="3"/>
      <x:c r="J94" s="3"/>
      <x:c r="K94" s="3"/>
      <x:c r="L94" s="3"/>
      <x:c r="M94" s="3"/>
      <x:c r="N94" s="1"/>
      <x:c r="O94" s="1"/>
    </x:row>
    <x:row r="95" ht="21" customHeight="1">
      <x:c r="A95" s="1"/>
      <x:c r="B95" s="1"/>
      <x:c r="C95" s="1"/>
      <x:c r="D95" s="1"/>
      <x:c r="E95" s="1"/>
      <x:c r="F95" s="3"/>
      <x:c r="G95" s="3"/>
      <x:c r="H95" s="3"/>
      <x:c r="I95" s="3"/>
      <x:c r="J95" s="3"/>
      <x:c r="K95" s="3"/>
      <x:c r="L95" s="3"/>
      <x:c r="M95" s="3"/>
      <x:c r="N95" s="1"/>
      <x:c r="O95" s="1"/>
    </x:row>
    <x:row r="96" ht="24" customHeight="1">
      <x:c r="A96" s="1"/>
      <x:c r="B96" s="1"/>
      <x:c r="C96" s="19" t="str">
        <x:v>Investment budget and fee bases</x:v>
      </x:c>
      <x:c r="D96" s="19"/>
      <x:c r="E96" s="19"/>
      <x:c r="F96" s="20"/>
      <x:c r="G96" s="20"/>
      <x:c r="H96" s="3"/>
      <x:c r="I96" s="3"/>
      <x:c r="J96" s="3"/>
      <x:c r="K96" s="3"/>
      <x:c r="L96" s="3"/>
      <x:c r="M96" s="3"/>
      <x:c r="N96" s="1"/>
      <x:c r="O96" s="1"/>
    </x:row>
    <x:row r="97" ht="21" customHeight="1">
      <x:c r="A97" s="1"/>
      <x:c r="B97" s="1"/>
      <x:c r="C97" s="1"/>
      <x:c r="D97" s="1"/>
      <x:c r="E97" s="1"/>
      <x:c r="F97" s="3"/>
      <x:c r="G97" s="3"/>
      <x:c r="H97" s="3"/>
      <x:c r="I97" s="3"/>
      <x:c r="J97" s="3"/>
      <x:c r="K97" s="3"/>
      <x:c r="L97" s="3"/>
      <x:c r="M97" s="3"/>
      <x:c r="N97" s="1"/>
      <x:c r="O97" s="1"/>
    </x:row>
    <x:row r="98" ht="21" customHeight="1">
      <x:c r="A98" s="1"/>
      <x:c r="B98" s="1"/>
      <x:c r="C98" s="1" t="str">
        <x:v>Works before contingency</x:v>
      </x:c>
      <x:c r="D98" s="1"/>
      <x:c r="E98" s="1"/>
      <x:c r="F98" s="8" t="n">
        <x:f>('Assumptions'!$F$34+'Assumptions'!$F$40+'Assumptions'!$F$46)*(1+'Assumptions'!$F$82)</x:f>
        <x:v>5580000</x:v>
      </x:c>
      <x:c r="G98" s="3"/>
      <x:c r="H98" s="3"/>
      <x:c r="I98" s="3"/>
      <x:c r="J98" s="3"/>
      <x:c r="K98" s="3"/>
      <x:c r="L98" s="3"/>
      <x:c r="M98" s="3"/>
      <x:c r="N98" s="1"/>
      <x:c r="O98" s="1"/>
    </x:row>
    <x:row r="99" ht="21" customHeight="1">
      <x:c r="A99" s="1"/>
      <x:c r="B99" s="1"/>
      <x:c r="C99" s="1" t="str">
        <x:v>Construction contingency</x:v>
      </x:c>
      <x:c r="D99" s="1"/>
      <x:c r="E99" s="1"/>
      <x:c r="F99" s="8" t="n">
        <x:f>F98*'Assumptions'!$F$52</x:f>
        <x:v>837000</x:v>
      </x:c>
      <x:c r="G99" s="3"/>
      <x:c r="H99" s="3"/>
      <x:c r="I99" s="3"/>
      <x:c r="J99" s="3"/>
      <x:c r="K99" s="3"/>
      <x:c r="L99" s="3"/>
      <x:c r="M99" s="3"/>
      <x:c r="N99" s="1"/>
      <x:c r="O99" s="1"/>
    </x:row>
    <x:row r="100" ht="21" customHeight="1">
      <x:c r="A100" s="1"/>
      <x:c r="B100" s="1"/>
      <x:c r="C100" s="1" t="str">
        <x:v>Acquisition taxes / diligence</x:v>
      </x:c>
      <x:c r="D100" s="1"/>
      <x:c r="E100" s="1"/>
      <x:c r="F100" s="8" t="n">
        <x:f>'Assumptions'!$F$16*'Assumptions'!$F$22+'Assumptions'!$F$28</x:f>
        <x:v>350000</x:v>
      </x:c>
      <x:c r="G100" s="3"/>
      <x:c r="H100" s="3"/>
      <x:c r="I100" s="3"/>
      <x:c r="J100" s="3"/>
      <x:c r="K100" s="3"/>
      <x:c r="L100" s="3"/>
      <x:c r="M100" s="3"/>
      <x:c r="N100" s="1"/>
      <x:c r="O100" s="1"/>
    </x:row>
    <x:row r="101" ht="21" customHeight="1">
      <x:c r="A101" s="1"/>
      <x:c r="B101" s="1"/>
      <x:c r="C101" s="1" t="str">
        <x:v>Eligible debt cost base</x:v>
      </x:c>
      <x:c r="D101" s="1"/>
      <x:c r="E101" s="1"/>
      <x:c r="F101" s="8" t="n">
        <x:f>'Assumptions'!$F$16+SUM(F98:F99)</x:f>
        <x:v>8917000</x:v>
      </x:c>
      <x:c r="G101" s="3"/>
      <x:c r="H101" s="3"/>
      <x:c r="I101" s="3"/>
      <x:c r="J101" s="3"/>
      <x:c r="K101" s="3"/>
      <x:c r="L101" s="3"/>
      <x:c r="M101" s="3"/>
      <x:c r="N101" s="1"/>
      <x:c r="O101" s="1"/>
    </x:row>
    <x:row r="102" ht="21" customHeight="1">
      <x:c r="A102" s="1"/>
      <x:c r="B102" s="1"/>
      <x:c r="C102" s="1" t="str">
        <x:v>Debt commitment</x:v>
      </x:c>
      <x:c r="D102" s="1"/>
      <x:c r="E102" s="1"/>
      <x:c r="F102" s="8" t="n">
        <x:f>F101*'Assumptions'!$F$154</x:f>
        <x:v>4458500</x:v>
      </x:c>
      <x:c r="G102" s="3"/>
      <x:c r="H102" s="3"/>
      <x:c r="I102" s="3"/>
      <x:c r="J102" s="3"/>
      <x:c r="K102" s="3"/>
      <x:c r="L102" s="3"/>
      <x:c r="M102" s="3"/>
      <x:c r="N102" s="1"/>
      <x:c r="O102" s="1"/>
    </x:row>
    <x:row r="103" ht="21" customHeight="1">
      <x:c r="A103" s="1"/>
      <x:c r="B103" s="1"/>
      <x:c r="C103" s="1" t="str">
        <x:v>Financing fee</x:v>
      </x:c>
      <x:c r="D103" s="1"/>
      <x:c r="E103" s="1"/>
      <x:c r="F103" s="8" t="n">
        <x:f>F102*'Assumptions'!$F$166</x:f>
        <x:v>66877.5</x:v>
      </x:c>
      <x:c r="G103" s="3"/>
      <x:c r="H103" s="3"/>
      <x:c r="I103" s="3"/>
      <x:c r="J103" s="3"/>
      <x:c r="K103" s="3"/>
      <x:c r="L103" s="3"/>
      <x:c r="M103" s="3"/>
      <x:c r="N103" s="1"/>
      <x:c r="O103" s="1"/>
    </x:row>
    <x:row r="104" ht="21" customHeight="1">
      <x:c r="A104" s="1"/>
      <x:c r="B104" s="1"/>
      <x:c r="C104" s="1" t="str">
        <x:v>Budget before development interest</x:v>
      </x:c>
      <x:c r="D104" s="1"/>
      <x:c r="E104" s="1"/>
      <x:c r="F104" s="8" t="n">
        <x:f>'Assumptions'!$F$16+SUM(F98:F100)+'Assumptions'!$F$58+'Assumptions'!$F$64+'Assumptions'!$F$70*(3+'Assumptions'!$F$76)+F103</x:f>
        <x:v>10283877.5</x:v>
      </x:c>
      <x:c r="G104" s="3"/>
      <x:c r="H104" s="3"/>
      <x:c r="I104" s="3"/>
      <x:c r="J104" s="3"/>
      <x:c r="K104" s="3"/>
      <x:c r="L104" s="3"/>
      <x:c r="M104" s="3"/>
      <x:c r="N104" s="1"/>
      <x:c r="O104" s="1"/>
    </x:row>
    <x:row r="105" ht="21" customHeight="1">
      <x:c r="A105" s="1"/>
      <x:c r="B105" s="1"/>
      <x:c r="C105" s="1" t="str">
        <x:v>Sponsor fee base (equity budget)</x:v>
      </x:c>
      <x:c r="D105" s="1"/>
      <x:c r="E105" s="1"/>
      <x:c r="F105" s="3" t="n">
        <x:f>F104-F102</x:f>
        <x:v>5825377.5</x:v>
      </x:c>
      <x:c r="G105" s="3"/>
      <x:c r="H105" s="3"/>
      <x:c r="I105" s="3"/>
      <x:c r="J105" s="3"/>
      <x:c r="K105" s="3"/>
      <x:c r="L105" s="3"/>
      <x:c r="M105" s="3"/>
      <x:c r="N105" s="1"/>
      <x:c r="O105" s="1"/>
    </x:row>
    <x:row r="106" ht="21" customHeight="1">
      <x:c r="A106" s="1"/>
      <x:c r="B106" s="1"/>
      <x:c r="C106" s="1" t="str">
        <x:v>Initial depreciable basis proxy</x:v>
      </x:c>
      <x:c r="D106" s="1"/>
      <x:c r="E106" s="1"/>
      <x:c r="F106" s="8" t="n">
        <x:f>'Assumptions'!$F$16*(1-'Assumptions'!$F$208)+SUM(F98:F100)</x:f>
        <x:v>8767000</x:v>
      </x:c>
      <x:c r="G106" s="3"/>
      <x:c r="H106" s="3"/>
      <x:c r="I106" s="3"/>
      <x:c r="J106" s="3"/>
      <x:c r="K106" s="3"/>
      <x:c r="L106" s="3"/>
      <x:c r="M106" s="3"/>
      <x:c r="N106" s="1"/>
      <x:c r="O106" s="1"/>
    </x:row>
    <x:row r="107" ht="21" customHeight="1">
      <x:c r="A107" s="1"/>
      <x:c r="B107" s="1"/>
      <x:c r="C107" s="1" t="str">
        <x:v>Total cost including development interest</x:v>
      </x:c>
      <x:c r="D107" s="1"/>
      <x:c r="E107" s="1"/>
      <x:c r="F107" s="3" t="n">
        <x:f>SUM(F19:M19)+SUMIF(F8:M8,"&lt;=0",F24:M24)</x:f>
        <x:v>10738351</x:v>
      </x:c>
      <x:c r="G107" s="3"/>
      <x:c r="H107" s="3"/>
      <x:c r="I107" s="3"/>
      <x:c r="J107" s="3"/>
      <x:c r="K107" s="3"/>
      <x:c r="L107" s="3"/>
      <x:c r="M107" s="3"/>
      <x:c r="N107" s="1"/>
      <x:c r="O107" s="1"/>
    </x:row>
    <x:row r="108" ht="21" customHeight="1">
      <x:c r="A108" s="1"/>
      <x:c r="B108" s="1"/>
      <x:c r="C108" s="1"/>
      <x:c r="D108" s="1"/>
      <x:c r="E108" s="1"/>
      <x:c r="F108" s="3"/>
      <x:c r="G108" s="3"/>
      <x:c r="H108" s="3"/>
      <x:c r="I108" s="3"/>
      <x:c r="J108" s="3"/>
      <x:c r="K108" s="3"/>
      <x:c r="L108" s="3"/>
      <x:c r="M108" s="3"/>
      <x:c r="N108" s="1"/>
      <x:c r="O108" s="1"/>
    </x:row>
    <x:row r="109" ht="21" customHeight="1">
      <x:c r="A109" s="1"/>
      <x:c r="B109" s="1"/>
      <x:c r="C109" s="1"/>
      <x:c r="D109" s="1"/>
      <x:c r="E109" s="1"/>
      <x:c r="F109" s="3"/>
      <x:c r="G109" s="3"/>
      <x:c r="H109" s="3"/>
      <x:c r="I109" s="3"/>
      <x:c r="J109" s="3"/>
      <x:c r="K109" s="3"/>
      <x:c r="L109" s="3"/>
      <x:c r="M109" s="3"/>
      <x:c r="N109" s="1"/>
      <x:c r="O109" s="1"/>
    </x:row>
    <x:row r="110" ht="24" customHeight="1">
      <x:c r="A110" s="1"/>
      <x:c r="B110" s="1"/>
      <x:c r="C110" s="19" t="str">
        <x:v>Reconciliations (zero expected)</x:v>
      </x:c>
      <x:c r="D110" s="19"/>
      <x:c r="E110" s="19"/>
      <x:c r="F110" s="20"/>
      <x:c r="G110" s="20"/>
      <x:c r="H110" s="20"/>
      <x:c r="I110" s="20"/>
      <x:c r="J110" s="20"/>
      <x:c r="K110" s="20"/>
      <x:c r="L110" s="20"/>
      <x:c r="M110" s="20"/>
      <x:c r="N110" s="1"/>
      <x:c r="O110" s="1"/>
    </x:row>
    <x:row r="111" ht="21" customHeight="1">
      <x:c r="A111" s="1"/>
      <x:c r="B111" s="1"/>
      <x:c r="C111" s="1"/>
      <x:c r="D111" s="1"/>
      <x:c r="E111" s="1"/>
      <x:c r="F111" s="3"/>
      <x:c r="G111" s="3"/>
      <x:c r="H111" s="3"/>
      <x:c r="I111" s="3"/>
      <x:c r="J111" s="3"/>
      <x:c r="K111" s="3"/>
      <x:c r="L111" s="3"/>
      <x:c r="M111" s="3"/>
      <x:c r="N111" s="1"/>
      <x:c r="O111" s="1"/>
    </x:row>
    <x:row r="112" ht="21" customHeight="1">
      <x:c r="A112" s="1"/>
      <x:c r="B112" s="1"/>
      <x:c r="C112" s="1" t="str">
        <x:v>Debt drawn less commitment</x:v>
      </x:c>
      <x:c r="D112" s="1"/>
      <x:c r="E112" s="1"/>
      <x:c r="F112" s="26" t="n">
        <x:f>SUM(F23:M23)-F102</x:f>
        <x:v>0</x:v>
      </x:c>
      <x:c r="G112" s="26"/>
      <x:c r="H112" s="26"/>
      <x:c r="I112" s="26"/>
      <x:c r="J112" s="26"/>
      <x:c r="K112" s="26"/>
      <x:c r="L112" s="26"/>
      <x:c r="M112" s="26"/>
      <x:c r="N112" s="1"/>
      <x:c r="O112" s="1"/>
    </x:row>
    <x:row r="113" ht="21" customHeight="1">
      <x:c r="A113" s="1"/>
      <x:c r="B113" s="1"/>
      <x:c r="C113" s="1" t="str">
        <x:v>Debt balance reconciliation</x:v>
      </x:c>
      <x:c r="D113" s="1"/>
      <x:c r="E113" s="1"/>
      <x:c r="F113" s="26" t="n">
        <x:f>M26+SUM(F25:M25)-SUM(F23:M23)</x:f>
        <x:v>0</x:v>
      </x:c>
      <x:c r="G113" s="26"/>
      <x:c r="H113" s="26"/>
      <x:c r="I113" s="26"/>
      <x:c r="J113" s="26"/>
      <x:c r="K113" s="26"/>
      <x:c r="L113" s="26"/>
      <x:c r="M113" s="26"/>
      <x:c r="N113" s="1"/>
      <x:c r="O113" s="1"/>
    </x:row>
    <x:row r="114" ht="21" customHeight="1">
      <x:c r="A114" s="1"/>
      <x:c r="B114" s="1"/>
      <x:c r="C114" s="1" t="str">
        <x:v>Waterfall distribution reconciliation</x:v>
      </x:c>
      <x:c r="D114" s="1"/>
      <x:c r="E114" s="1"/>
      <x:c r="F114" s="26" t="n">
        <x:f>F81-F85-F86-F87</x:f>
        <x:v>0</x:v>
      </x:c>
      <x:c r="G114" s="26" t="n">
        <x:f>G81-G85-G86-G87</x:f>
        <x:v>0</x:v>
      </x:c>
      <x:c r="H114" s="26" t="n">
        <x:f>H81-H85-H86-H87</x:f>
        <x:v>0</x:v>
      </x:c>
      <x:c r="I114" s="26" t="n">
        <x:f>I81-I85-I86-I87</x:f>
        <x:v>0</x:v>
      </x:c>
      <x:c r="J114" s="26" t="n">
        <x:f>J81-J85-J86-J87</x:f>
        <x:v>0</x:v>
      </x:c>
      <x:c r="K114" s="26" t="n">
        <x:f>K81-K85-K86-K87</x:f>
        <x:v>0</x:v>
      </x:c>
      <x:c r="L114" s="26" t="n">
        <x:f>L81-L85-L86-L87</x:f>
        <x:v>0</x:v>
      </x:c>
      <x:c r="M114" s="26" t="n">
        <x:f>M81-M85-M86-M87</x:f>
        <x:v>0</x:v>
      </x:c>
      <x:c r="N114" s="1"/>
      <x:c r="O114" s="1"/>
    </x:row>
    <x:row r="115" ht="21" customHeight="1">
      <x:c r="A115" s="1"/>
      <x:c r="B115" s="1"/>
      <x:c r="C115" s="1" t="str">
        <x:v>Investor cash reconciliation</x:v>
      </x:c>
      <x:c r="D115" s="1"/>
      <x:c r="E115" s="1"/>
      <x:c r="F115" s="26" t="n">
        <x:f>F91+F80-F92</x:f>
        <x:v>0</x:v>
      </x:c>
      <x:c r="G115" s="26" t="n">
        <x:f>G91+G80-G92</x:f>
        <x:v>0</x:v>
      </x:c>
      <x:c r="H115" s="26" t="n">
        <x:f>H91+H80-H92</x:f>
        <x:v>0</x:v>
      </x:c>
      <x:c r="I115" s="26" t="n">
        <x:f>I91+I80-I92</x:f>
        <x:v>0</x:v>
      </x:c>
      <x:c r="J115" s="26" t="n">
        <x:f>J91+J80-J92</x:f>
        <x:v>0</x:v>
      </x:c>
      <x:c r="K115" s="26" t="n">
        <x:f>K91+K80-K92</x:f>
        <x:v>0</x:v>
      </x:c>
      <x:c r="L115" s="26" t="n">
        <x:f>L91+L80-L92</x:f>
        <x:v>0</x:v>
      </x:c>
      <x:c r="M115" s="26" t="n">
        <x:f>M91+M80-M92</x:f>
        <x:v>0</x:v>
      </x:c>
      <x:c r="N115" s="1"/>
      <x:c r="O115" s="1"/>
    </x:row>
    <x:row r="116" ht="21" customHeight="1">
      <x:c r="A116" s="1"/>
      <x:c r="B116" s="1"/>
      <x:c r="C116" s="1"/>
      <x:c r="D116" s="1"/>
      <x:c r="E116" s="1"/>
      <x:c r="F116" s="3"/>
      <x:c r="G116" s="3"/>
      <x:c r="H116" s="3"/>
      <x:c r="I116" s="3"/>
      <x:c r="J116" s="3"/>
      <x:c r="K116" s="3"/>
      <x:c r="L116" s="3"/>
      <x:c r="M116" s="3"/>
      <x:c r="N116" s="1"/>
      <x:c r="O116" s="1"/>
    </x:row>
    <x:row r="117" ht="21" customHeight="1">
      <x:c r="A117" s="1"/>
      <x:c r="B117" s="1"/>
      <x:c r="C117" s="1"/>
      <x:c r="D117" s="1"/>
      <x:c r="E117" s="1"/>
      <x:c r="F117" s="3"/>
      <x:c r="G117" s="3"/>
      <x:c r="H117" s="3"/>
      <x:c r="I117" s="3"/>
      <x:c r="J117" s="3"/>
      <x:c r="K117" s="3"/>
      <x:c r="L117" s="3"/>
      <x:c r="M117" s="3"/>
      <x:c r="N117" s="1"/>
      <x:c r="O117" s="1"/>
    </x:row>
    <x:row r="118" ht="21" customHeight="1">
      <x:c r="A118" s="1"/>
      <x:c r="B118" s="1"/>
      <x:c r="C118" s="1"/>
      <x:c r="D118" s="1"/>
      <x:c r="E118" s="1"/>
      <x:c r="F118" s="3"/>
      <x:c r="G118" s="3"/>
      <x:c r="H118" s="3"/>
      <x:c r="I118" s="3"/>
      <x:c r="J118" s="3"/>
      <x:c r="K118" s="3"/>
      <x:c r="L118" s="3"/>
      <x:c r="M118" s="3"/>
      <x:c r="N118" s="1"/>
      <x:c r="O118" s="1"/>
    </x:row>
    <x:row r="119" ht="21" customHeight="1">
      <x:c r="A119" s="1"/>
      <x:c r="B119" s="1"/>
      <x:c r="C119" s="1"/>
      <x:c r="D119" s="1"/>
      <x:c r="E119" s="1"/>
      <x:c r="F119" s="3"/>
      <x:c r="G119" s="3"/>
      <x:c r="H119" s="3"/>
      <x:c r="I119" s="3"/>
      <x:c r="J119" s="3"/>
      <x:c r="K119" s="3"/>
      <x:c r="L119" s="3"/>
      <x:c r="M119" s="3"/>
      <x:c r="N119" s="1"/>
      <x:c r="O119" s="1"/>
    </x:row>
    <x:row r="120" ht="21" customHeight="1">
      <x:c r="A120" s="1"/>
      <x:c r="B120" s="1"/>
      <x:c r="C120" s="1"/>
      <x:c r="D120" s="1"/>
      <x:c r="E120" s="1"/>
      <x:c r="F120" s="3"/>
      <x:c r="G120" s="3"/>
      <x:c r="H120" s="3"/>
      <x:c r="I120" s="3"/>
      <x:c r="J120" s="3"/>
      <x:c r="K120" s="3"/>
      <x:c r="L120" s="3"/>
      <x:c r="M120" s="3"/>
      <x:c r="N120" s="1"/>
      <x:c r="O120" s="1"/>
    </x:row>
    <x:row r="121" ht="21" customHeight="1">
      <x:c r="A121" s="1"/>
      <x:c r="B121" s="1"/>
      <x:c r="C121" s="1"/>
      <x:c r="D121" s="1"/>
      <x:c r="E121" s="1"/>
      <x:c r="F121" s="3"/>
      <x:c r="G121" s="3"/>
      <x:c r="H121" s="3"/>
      <x:c r="I121" s="3"/>
      <x:c r="J121" s="3"/>
      <x:c r="K121" s="3"/>
      <x:c r="L121" s="3"/>
      <x:c r="M121" s="3"/>
      <x:c r="N121" s="1"/>
      <x:c r="O121" s="1"/>
    </x:row>
    <x:row r="122" ht="21" customHeight="1">
      <x:c r="A122" s="1"/>
      <x:c r="B122" s="1"/>
      <x:c r="C122" s="1"/>
      <x:c r="D122" s="1"/>
      <x:c r="E122" s="1"/>
      <x:c r="F122" s="3"/>
      <x:c r="G122" s="3"/>
      <x:c r="H122" s="3"/>
      <x:c r="I122" s="3"/>
      <x:c r="J122" s="3"/>
      <x:c r="K122" s="3"/>
      <x:c r="L122" s="3"/>
      <x:c r="M122" s="3"/>
      <x:c r="N122" s="1"/>
      <x:c r="O122" s="1"/>
    </x:row>
    <x:row r="123" ht="21" customHeight="1">
      <x:c r="A123" s="1"/>
      <x:c r="B123" s="1"/>
      <x:c r="C123" s="1"/>
      <x:c r="D123" s="1"/>
      <x:c r="E123" s="1"/>
      <x:c r="F123" s="3"/>
      <x:c r="G123" s="3"/>
      <x:c r="H123" s="3"/>
      <x:c r="I123" s="3"/>
      <x:c r="J123" s="3"/>
      <x:c r="K123" s="3"/>
      <x:c r="L123" s="3"/>
      <x:c r="M123" s="3"/>
      <x:c r="N123" s="1"/>
      <x:c r="O123" s="1"/>
    </x:row>
    <x:row r="124" ht="21" customHeight="1">
      <x:c r="A124" s="1"/>
      <x:c r="B124" s="1"/>
      <x:c r="C124" s="1"/>
      <x:c r="D124" s="1"/>
      <x:c r="E124" s="1"/>
      <x:c r="F124" s="3"/>
      <x:c r="G124" s="3"/>
      <x:c r="H124" s="3"/>
      <x:c r="I124" s="3"/>
      <x:c r="J124" s="3"/>
      <x:c r="K124" s="3"/>
      <x:c r="L124" s="3"/>
      <x:c r="M124" s="3"/>
      <x:c r="N124" s="1"/>
      <x:c r="O124" s="1"/>
    </x:row>
    <x:row r="125" ht="21" customHeight="1">
      <x:c r="A125" s="1"/>
      <x:c r="B125" s="1"/>
      <x:c r="C125" s="1"/>
      <x:c r="D125" s="1"/>
      <x:c r="E125" s="1"/>
      <x:c r="F125" s="3"/>
      <x:c r="G125" s="3"/>
      <x:c r="H125" s="3"/>
      <x:c r="I125" s="3"/>
      <x:c r="J125" s="3"/>
      <x:c r="K125" s="3"/>
      <x:c r="L125" s="3"/>
      <x:c r="M125" s="3"/>
      <x:c r="N125" s="1"/>
      <x:c r="O125" s="1"/>
    </x:row>
    <x:row r="126" ht="21" customHeight="1">
      <x:c r="A126" s="1"/>
      <x:c r="B126" s="1"/>
      <x:c r="C126" s="1"/>
      <x:c r="D126" s="1"/>
      <x:c r="E126" s="1"/>
      <x:c r="F126" s="3"/>
      <x:c r="G126" s="3"/>
      <x:c r="H126" s="3"/>
      <x:c r="I126" s="3"/>
      <x:c r="J126" s="3"/>
      <x:c r="K126" s="3"/>
      <x:c r="L126" s="3"/>
      <x:c r="M126" s="3"/>
      <x:c r="N126" s="1"/>
      <x:c r="O126" s="1"/>
    </x:row>
    <x:row r="127" ht="21" customHeight="1">
      <x:c r="A127" s="1"/>
      <x:c r="B127" s="1"/>
      <x:c r="C127" s="1"/>
      <x:c r="D127" s="1"/>
      <x:c r="E127" s="1"/>
      <x:c r="F127" s="3"/>
      <x:c r="G127" s="3"/>
      <x:c r="H127" s="3"/>
      <x:c r="I127" s="3"/>
      <x:c r="J127" s="3"/>
      <x:c r="K127" s="3"/>
      <x:c r="L127" s="3"/>
      <x:c r="M127" s="3"/>
      <x:c r="N127" s="1"/>
      <x:c r="O127" s="1"/>
    </x:row>
    <x:row r="128" ht="21" customHeight="1">
      <x:c r="A128" s="1"/>
      <x:c r="B128" s="1"/>
      <x:c r="C128" s="1"/>
      <x:c r="D128" s="1"/>
      <x:c r="E128" s="1"/>
      <x:c r="F128" s="3"/>
      <x:c r="G128" s="3"/>
      <x:c r="H128" s="3"/>
      <x:c r="I128" s="3"/>
      <x:c r="J128" s="3"/>
      <x:c r="K128" s="3"/>
      <x:c r="L128" s="3"/>
      <x:c r="M128" s="3"/>
      <x:c r="N128" s="1"/>
      <x:c r="O128" s="1"/>
    </x:row>
    <x:row r="129" ht="21" customHeight="1">
      <x:c r="A129" s="1"/>
      <x:c r="B129" s="1"/>
      <x:c r="C129" s="1"/>
      <x:c r="D129" s="1"/>
      <x:c r="E129" s="1"/>
      <x:c r="F129" s="3"/>
      <x:c r="G129" s="3"/>
      <x:c r="H129" s="3"/>
      <x:c r="I129" s="3"/>
      <x:c r="J129" s="3"/>
      <x:c r="K129" s="3"/>
      <x:c r="L129" s="3"/>
      <x:c r="M129" s="3"/>
      <x:c r="N129" s="1"/>
      <x:c r="O129" s="1"/>
    </x:row>
    <x:row r="130" ht="21" customHeight="1">
      <x:c r="A130" s="1"/>
      <x:c r="B130" s="1"/>
      <x:c r="C130" s="1"/>
      <x:c r="D130" s="1"/>
      <x:c r="E130" s="1"/>
      <x:c r="F130" s="3"/>
      <x:c r="G130" s="3"/>
      <x:c r="H130" s="3"/>
      <x:c r="I130" s="3"/>
      <x:c r="J130" s="3"/>
      <x:c r="K130" s="3"/>
      <x:c r="L130" s="3"/>
      <x:c r="M130" s="3"/>
      <x:c r="N130" s="1"/>
      <x:c r="O130" s="1"/>
    </x:row>
    <x:row r="131" ht="21" customHeight="1">
      <x:c r="A131" s="1"/>
      <x:c r="B131" s="1"/>
      <x:c r="C131" s="1"/>
      <x:c r="D131" s="1"/>
      <x:c r="E131" s="1"/>
      <x:c r="F131" s="3"/>
      <x:c r="G131" s="3"/>
      <x:c r="H131" s="3"/>
      <x:c r="I131" s="3"/>
      <x:c r="J131" s="3"/>
      <x:c r="K131" s="3"/>
      <x:c r="L131" s="3"/>
      <x:c r="M131" s="3"/>
      <x:c r="N131" s="1"/>
      <x:c r="O131" s="1"/>
    </x:row>
    <x:row r="132" ht="21" customHeight="1">
      <x:c r="A132" s="1"/>
      <x:c r="B132" s="1"/>
      <x:c r="C132" s="1"/>
      <x:c r="D132" s="1"/>
      <x:c r="E132" s="1"/>
      <x:c r="F132" s="3"/>
      <x:c r="G132" s="3"/>
      <x:c r="H132" s="3"/>
      <x:c r="I132" s="3"/>
      <x:c r="J132" s="3"/>
      <x:c r="K132" s="3"/>
      <x:c r="L132" s="3"/>
      <x:c r="M132" s="3"/>
      <x:c r="N132" s="1"/>
      <x:c r="O132" s="1"/>
    </x:row>
    <x:row r="133" ht="21" customHeight="1">
      <x:c r="A133" s="1"/>
      <x:c r="B133" s="1"/>
      <x:c r="C133" s="1"/>
      <x:c r="D133" s="1"/>
      <x:c r="E133" s="1"/>
      <x:c r="F133" s="3"/>
      <x:c r="G133" s="3"/>
      <x:c r="H133" s="3"/>
      <x:c r="I133" s="3"/>
      <x:c r="J133" s="3"/>
      <x:c r="K133" s="3"/>
      <x:c r="L133" s="3"/>
      <x:c r="M133" s="3"/>
      <x:c r="N133" s="1"/>
      <x:c r="O133" s="1"/>
    </x:row>
    <x:row r="134" ht="21" customHeight="1">
      <x:c r="A134" s="1"/>
      <x:c r="B134" s="1"/>
      <x:c r="C134" s="1"/>
      <x:c r="D134" s="1"/>
      <x:c r="E134" s="1"/>
      <x:c r="F134" s="3"/>
      <x:c r="G134" s="3"/>
      <x:c r="H134" s="3"/>
      <x:c r="I134" s="3"/>
      <x:c r="J134" s="3"/>
      <x:c r="K134" s="3"/>
      <x:c r="L134" s="3"/>
      <x:c r="M134" s="3"/>
      <x:c r="N134" s="1"/>
      <x:c r="O134" s="1"/>
    </x:row>
    <x:row r="135" ht="21" customHeight="1">
      <x:c r="A135" s="1"/>
      <x:c r="B135" s="1"/>
      <x:c r="C135" s="1"/>
      <x:c r="D135" s="1"/>
      <x:c r="E135" s="1"/>
      <x:c r="F135" s="3"/>
      <x:c r="G135" s="3"/>
      <x:c r="H135" s="3"/>
      <x:c r="I135" s="3"/>
      <x:c r="J135" s="3"/>
      <x:c r="K135" s="3"/>
      <x:c r="L135" s="3"/>
      <x:c r="M135" s="3"/>
      <x:c r="N135" s="1"/>
      <x:c r="O135" s="1"/>
    </x:row>
    <x:row r="136" ht="21" customHeight="1">
      <x:c r="A136" s="1"/>
      <x:c r="B136" s="1"/>
      <x:c r="C136" s="1"/>
      <x:c r="D136" s="1"/>
      <x:c r="E136" s="1"/>
      <x:c r="F136" s="3"/>
      <x:c r="G136" s="3"/>
      <x:c r="H136" s="3"/>
      <x:c r="I136" s="3"/>
      <x:c r="J136" s="3"/>
      <x:c r="K136" s="3"/>
      <x:c r="L136" s="3"/>
      <x:c r="M136" s="3"/>
      <x:c r="N136" s="1"/>
      <x:c r="O136" s="1"/>
    </x:row>
    <x:row r="137" ht="21" customHeight="1">
      <x:c r="A137" s="1"/>
      <x:c r="B137" s="1"/>
      <x:c r="C137" s="1"/>
      <x:c r="D137" s="1"/>
      <x:c r="E137" s="1"/>
      <x:c r="F137" s="3"/>
      <x:c r="G137" s="3"/>
      <x:c r="H137" s="3"/>
      <x:c r="I137" s="3"/>
      <x:c r="J137" s="3"/>
      <x:c r="K137" s="3"/>
      <x:c r="L137" s="3"/>
      <x:c r="M137" s="3"/>
      <x:c r="N137" s="1"/>
      <x:c r="O137" s="1"/>
    </x:row>
    <x:row r="138" ht="21" customHeight="1">
      <x:c r="A138" s="1"/>
      <x:c r="B138" s="1"/>
      <x:c r="C138" s="1"/>
      <x:c r="D138" s="1"/>
      <x:c r="E138" s="1"/>
      <x:c r="F138" s="3"/>
      <x:c r="G138" s="3"/>
      <x:c r="H138" s="3"/>
      <x:c r="I138" s="3"/>
      <x:c r="J138" s="3"/>
      <x:c r="K138" s="3"/>
      <x:c r="L138" s="3"/>
      <x:c r="M138" s="3"/>
      <x:c r="N138" s="1"/>
      <x:c r="O138" s="1"/>
    </x:row>
    <x:row r="139" ht="21" customHeight="1">
      <x:c r="A139" s="1"/>
      <x:c r="B139" s="1"/>
      <x:c r="C139" s="1"/>
      <x:c r="D139" s="1"/>
      <x:c r="E139" s="1"/>
      <x:c r="F139" s="3"/>
      <x:c r="G139" s="3"/>
      <x:c r="H139" s="3"/>
      <x:c r="I139" s="3"/>
      <x:c r="J139" s="3"/>
      <x:c r="K139" s="3"/>
      <x:c r="L139" s="3"/>
      <x:c r="M139" s="3"/>
      <x:c r="N139" s="1"/>
      <x:c r="O139" s="1"/>
    </x:row>
    <x:row r="140" ht="21" customHeight="1">
      <x:c r="A140" s="1"/>
      <x:c r="B140" s="1"/>
      <x:c r="C140" s="1"/>
      <x:c r="D140" s="1"/>
      <x:c r="E140" s="1"/>
      <x:c r="F140" s="3"/>
      <x:c r="G140" s="3"/>
      <x:c r="H140" s="3"/>
      <x:c r="I140" s="3"/>
      <x:c r="J140" s="3"/>
      <x:c r="K140" s="3"/>
      <x:c r="L140" s="3"/>
      <x:c r="M140" s="3"/>
      <x:c r="N140" s="1"/>
      <x:c r="O140" s="1"/>
    </x:row>
    <x:row r="141" ht="21" customHeight="1">
      <x:c r="A141" s="1"/>
      <x:c r="B141" s="1"/>
      <x:c r="C141" s="1"/>
      <x:c r="D141" s="1"/>
      <x:c r="E141" s="1"/>
      <x:c r="F141" s="3"/>
      <x:c r="G141" s="3"/>
      <x:c r="H141" s="3"/>
      <x:c r="I141" s="3"/>
      <x:c r="J141" s="3"/>
      <x:c r="K141" s="3"/>
      <x:c r="L141" s="3"/>
      <x:c r="M141" s="3"/>
      <x:c r="N141" s="1"/>
      <x:c r="O141" s="1"/>
    </x:row>
    <x:row r="142" ht="21" customHeight="1">
      <x:c r="A142" s="1"/>
      <x:c r="B142" s="1"/>
      <x:c r="C142" s="1"/>
      <x:c r="D142" s="1"/>
      <x:c r="E142" s="1"/>
      <x:c r="F142" s="3"/>
      <x:c r="G142" s="3"/>
      <x:c r="H142" s="3"/>
      <x:c r="I142" s="3"/>
      <x:c r="J142" s="3"/>
      <x:c r="K142" s="3"/>
      <x:c r="L142" s="3"/>
      <x:c r="M142" s="3"/>
      <x:c r="N142" s="1"/>
      <x:c r="O142" s="1"/>
    </x:row>
    <x:row r="143" ht="21" customHeight="1">
      <x:c r="A143" s="1"/>
      <x:c r="B143" s="1"/>
      <x:c r="C143" s="1"/>
      <x:c r="D143" s="1"/>
      <x:c r="E143" s="1"/>
      <x:c r="F143" s="3"/>
      <x:c r="G143" s="3"/>
      <x:c r="H143" s="3"/>
      <x:c r="I143" s="3"/>
      <x:c r="J143" s="3"/>
      <x:c r="K143" s="3"/>
      <x:c r="L143" s="3"/>
      <x:c r="M143" s="3"/>
      <x:c r="N143" s="1"/>
      <x:c r="O143" s="1"/>
    </x:row>
    <x:row r="144" ht="21" customHeight="1">
      <x:c r="A144" s="1"/>
      <x:c r="B144" s="1"/>
      <x:c r="C144" s="1"/>
      <x:c r="D144" s="1"/>
      <x:c r="E144" s="1"/>
      <x:c r="F144" s="3"/>
      <x:c r="G144" s="3"/>
      <x:c r="H144" s="3"/>
      <x:c r="I144" s="3"/>
      <x:c r="J144" s="3"/>
      <x:c r="K144" s="3"/>
      <x:c r="L144" s="3"/>
      <x:c r="M144" s="3"/>
      <x:c r="N144" s="1"/>
      <x:c r="O144" s="1"/>
    </x:row>
    <x:row r="145" ht="21" customHeight="1">
      <x:c r="A145" s="1"/>
      <x:c r="B145" s="1"/>
      <x:c r="C145" s="1"/>
      <x:c r="D145" s="1"/>
      <x:c r="E145" s="1"/>
      <x:c r="F145" s="3"/>
      <x:c r="G145" s="3"/>
      <x:c r="H145" s="3"/>
      <x:c r="I145" s="3"/>
      <x:c r="J145" s="3"/>
      <x:c r="K145" s="3"/>
      <x:c r="L145" s="3"/>
      <x:c r="M145" s="3"/>
      <x:c r="N145" s="1"/>
      <x:c r="O145" s="1"/>
    </x:row>
    <x:row r="146" ht="21" customHeight="1">
      <x:c r="A146" s="1"/>
      <x:c r="B146" s="1"/>
      <x:c r="C146" s="1"/>
      <x:c r="D146" s="1"/>
      <x:c r="E146" s="1"/>
      <x:c r="F146" s="3"/>
      <x:c r="G146" s="3"/>
      <x:c r="H146" s="3"/>
      <x:c r="I146" s="3"/>
      <x:c r="J146" s="3"/>
      <x:c r="K146" s="3"/>
      <x:c r="L146" s="3"/>
      <x:c r="M146" s="3"/>
      <x:c r="N146" s="1"/>
      <x:c r="O146" s="1"/>
    </x:row>
    <x:row r="147" ht="21" customHeight="1">
      <x:c r="A147" s="1"/>
      <x:c r="B147" s="1"/>
      <x:c r="C147" s="1"/>
      <x:c r="D147" s="1"/>
      <x:c r="E147" s="1"/>
      <x:c r="F147" s="3"/>
      <x:c r="G147" s="3"/>
      <x:c r="H147" s="3"/>
      <x:c r="I147" s="3"/>
      <x:c r="J147" s="3"/>
      <x:c r="K147" s="3"/>
      <x:c r="L147" s="3"/>
      <x:c r="M147" s="3"/>
      <x:c r="N147" s="1"/>
      <x:c r="O147" s="1"/>
    </x:row>
    <x:row r="148" ht="21" customHeight="1">
      <x:c r="A148" s="1"/>
      <x:c r="B148" s="1"/>
      <x:c r="C148" s="1"/>
      <x:c r="D148" s="1"/>
      <x:c r="E148" s="1"/>
      <x:c r="F148" s="3"/>
      <x:c r="G148" s="3"/>
      <x:c r="H148" s="3"/>
      <x:c r="I148" s="3"/>
      <x:c r="J148" s="3"/>
      <x:c r="K148" s="3"/>
      <x:c r="L148" s="3"/>
      <x:c r="M148" s="3"/>
      <x:c r="N148" s="1"/>
      <x:c r="O148" s="1"/>
    </x:row>
    <x:row r="149" ht="21" customHeight="1">
      <x:c r="A149" s="1"/>
      <x:c r="B149" s="1"/>
      <x:c r="C149" s="1"/>
      <x:c r="D149" s="1"/>
      <x:c r="E149" s="1"/>
      <x:c r="F149" s="3"/>
      <x:c r="G149" s="3"/>
      <x:c r="H149" s="3"/>
      <x:c r="I149" s="3"/>
      <x:c r="J149" s="3"/>
      <x:c r="K149" s="3"/>
      <x:c r="L149" s="3"/>
      <x:c r="M149" s="3"/>
      <x:c r="N149" s="1"/>
      <x:c r="O149" s="1"/>
    </x:row>
    <x:row r="150" ht="21" customHeight="1">
      <x:c r="A150" s="1"/>
      <x:c r="B150" s="1"/>
      <x:c r="C150" s="1"/>
      <x:c r="D150" s="1"/>
      <x:c r="E150" s="1"/>
      <x:c r="F150" s="3"/>
      <x:c r="G150" s="3"/>
      <x:c r="H150" s="3"/>
      <x:c r="I150" s="3"/>
      <x:c r="J150" s="3"/>
      <x:c r="K150" s="3"/>
      <x:c r="L150" s="3"/>
      <x:c r="M150" s="3"/>
      <x:c r="N150" s="1"/>
      <x:c r="O150" s="1"/>
    </x:row>
    <x:row r="151" ht="21" customHeight="1">
      <x:c r="A151" s="1"/>
      <x:c r="B151" s="1"/>
      <x:c r="C151" s="1"/>
      <x:c r="D151" s="1"/>
      <x:c r="E151" s="1"/>
      <x:c r="F151" s="3"/>
      <x:c r="G151" s="3"/>
      <x:c r="H151" s="3"/>
      <x:c r="I151" s="3"/>
      <x:c r="J151" s="3"/>
      <x:c r="K151" s="3"/>
      <x:c r="L151" s="3"/>
      <x:c r="M151" s="3"/>
      <x:c r="N151" s="1"/>
      <x:c r="O151" s="1"/>
    </x:row>
    <x:row r="152" ht="21" customHeight="1">
      <x:c r="A152" s="1"/>
      <x:c r="B152" s="1"/>
      <x:c r="C152" s="1"/>
      <x:c r="D152" s="1"/>
      <x:c r="E152" s="1"/>
      <x:c r="F152" s="3"/>
      <x:c r="G152" s="3"/>
      <x:c r="H152" s="3"/>
      <x:c r="I152" s="3"/>
      <x:c r="J152" s="3"/>
      <x:c r="K152" s="3"/>
      <x:c r="L152" s="3"/>
      <x:c r="M152" s="3"/>
      <x:c r="N152" s="1"/>
      <x:c r="O152" s="1"/>
    </x:row>
    <x:row r="153" ht="21" customHeight="1">
      <x:c r="A153" s="1"/>
      <x:c r="B153" s="1"/>
      <x:c r="C153" s="1"/>
      <x:c r="D153" s="1"/>
      <x:c r="E153" s="1"/>
      <x:c r="F153" s="3"/>
      <x:c r="G153" s="3"/>
      <x:c r="H153" s="3"/>
      <x:c r="I153" s="3"/>
      <x:c r="J153" s="3"/>
      <x:c r="K153" s="3"/>
      <x:c r="L153" s="3"/>
      <x:c r="M153" s="3"/>
      <x:c r="N153" s="1"/>
      <x:c r="O153" s="1"/>
    </x:row>
    <x:row r="154" ht="21" customHeight="1">
      <x:c r="A154" s="1"/>
      <x:c r="B154" s="1"/>
      <x:c r="C154" s="1"/>
      <x:c r="D154" s="1"/>
      <x:c r="E154" s="1"/>
      <x:c r="F154" s="3"/>
      <x:c r="G154" s="3"/>
      <x:c r="H154" s="3"/>
      <x:c r="I154" s="3"/>
      <x:c r="J154" s="3"/>
      <x:c r="K154" s="3"/>
      <x:c r="L154" s="3"/>
      <x:c r="M154" s="3"/>
      <x:c r="N154" s="1"/>
      <x:c r="O154" s="1"/>
    </x:row>
    <x:row r="155" ht="21" customHeight="1">
      <x:c r="A155" s="1"/>
      <x:c r="B155" s="1"/>
      <x:c r="C155" s="1"/>
      <x:c r="D155" s="1"/>
      <x:c r="E155" s="1"/>
      <x:c r="F155" s="3"/>
      <x:c r="G155" s="3"/>
      <x:c r="H155" s="3"/>
      <x:c r="I155" s="3"/>
      <x:c r="J155" s="3"/>
      <x:c r="K155" s="3"/>
      <x:c r="L155" s="3"/>
      <x:c r="M155" s="3"/>
      <x:c r="N155" s="1"/>
      <x:c r="O155" s="1"/>
    </x:row>
    <x:row r="156" ht="21" customHeight="1">
      <x:c r="A156" s="1"/>
      <x:c r="B156" s="1"/>
      <x:c r="C156" s="1"/>
      <x:c r="D156" s="1"/>
      <x:c r="E156" s="1"/>
      <x:c r="F156" s="3"/>
      <x:c r="G156" s="3"/>
      <x:c r="H156" s="3"/>
      <x:c r="I156" s="3"/>
      <x:c r="J156" s="3"/>
      <x:c r="K156" s="3"/>
      <x:c r="L156" s="3"/>
      <x:c r="M156" s="3"/>
      <x:c r="N156" s="1"/>
      <x:c r="O156" s="1"/>
    </x:row>
    <x:row r="157" ht="21" customHeight="1">
      <x:c r="A157" s="1"/>
      <x:c r="B157" s="1"/>
      <x:c r="C157" s="1"/>
      <x:c r="D157" s="1"/>
      <x:c r="E157" s="1"/>
      <x:c r="F157" s="3"/>
      <x:c r="G157" s="3"/>
      <x:c r="H157" s="3"/>
      <x:c r="I157" s="3"/>
      <x:c r="J157" s="3"/>
      <x:c r="K157" s="3"/>
      <x:c r="L157" s="3"/>
      <x:c r="M157" s="3"/>
      <x:c r="N157" s="1"/>
      <x:c r="O157" s="1"/>
    </x:row>
    <x:row r="158" ht="21" customHeight="1">
      <x:c r="A158" s="1"/>
      <x:c r="B158" s="1"/>
      <x:c r="C158" s="1"/>
      <x:c r="D158" s="1"/>
      <x:c r="E158" s="1"/>
      <x:c r="F158" s="3"/>
      <x:c r="G158" s="3"/>
      <x:c r="H158" s="3"/>
      <x:c r="I158" s="3"/>
      <x:c r="J158" s="3"/>
      <x:c r="K158" s="3"/>
      <x:c r="L158" s="3"/>
      <x:c r="M158" s="3"/>
      <x:c r="N158" s="1"/>
      <x:c r="O158" s="1"/>
    </x:row>
    <x:row r="159" ht="21" customHeight="1">
      <x:c r="A159" s="1"/>
      <x:c r="B159" s="1"/>
      <x:c r="C159" s="1"/>
      <x:c r="D159" s="1"/>
      <x:c r="E159" s="1"/>
      <x:c r="F159" s="3"/>
      <x:c r="G159" s="3"/>
      <x:c r="H159" s="3"/>
      <x:c r="I159" s="3"/>
      <x:c r="J159" s="3"/>
      <x:c r="K159" s="3"/>
      <x:c r="L159" s="3"/>
      <x:c r="M159" s="3"/>
      <x:c r="N159" s="1"/>
      <x:c r="O159" s="1"/>
    </x:row>
    <x:row r="160" ht="21" customHeight="1">
      <x:c r="A160" s="1"/>
      <x:c r="B160" s="1"/>
      <x:c r="C160" s="1"/>
      <x:c r="D160" s="1"/>
      <x:c r="E160" s="1"/>
      <x:c r="F160" s="3"/>
      <x:c r="G160" s="3"/>
      <x:c r="H160" s="3"/>
      <x:c r="I160" s="3"/>
      <x:c r="J160" s="3"/>
      <x:c r="K160" s="3"/>
      <x:c r="L160" s="3"/>
      <x:c r="M160" s="3"/>
      <x:c r="N160" s="1"/>
      <x:c r="O160" s="1"/>
    </x:row>
    <x:row r="161" ht="21" customHeight="1">
      <x:c r="A161" s="1"/>
      <x:c r="B161" s="1"/>
      <x:c r="C161" s="1"/>
      <x:c r="D161" s="1"/>
      <x:c r="E161" s="1"/>
      <x:c r="F161" s="3"/>
      <x:c r="G161" s="3"/>
      <x:c r="H161" s="3"/>
      <x:c r="I161" s="3"/>
      <x:c r="J161" s="3"/>
      <x:c r="K161" s="3"/>
      <x:c r="L161" s="3"/>
      <x:c r="M161" s="3"/>
      <x:c r="N161" s="1"/>
      <x:c r="O161" s="1"/>
    </x:row>
    <x:row r="162" ht="21" customHeight="1">
      <x:c r="A162" s="1"/>
      <x:c r="B162" s="1"/>
      <x:c r="C162" s="1"/>
      <x:c r="D162" s="1"/>
      <x:c r="E162" s="1"/>
      <x:c r="F162" s="3"/>
      <x:c r="G162" s="3"/>
      <x:c r="H162" s="3"/>
      <x:c r="I162" s="3"/>
      <x:c r="J162" s="3"/>
      <x:c r="K162" s="3"/>
      <x:c r="L162" s="3"/>
      <x:c r="M162" s="3"/>
      <x:c r="N162" s="1"/>
      <x:c r="O162" s="1"/>
    </x:row>
    <x:row r="163" ht="21" customHeight="1">
      <x:c r="A163" s="1"/>
      <x:c r="B163" s="1"/>
      <x:c r="C163" s="1"/>
      <x:c r="D163" s="1"/>
      <x:c r="E163" s="1"/>
      <x:c r="F163" s="3"/>
      <x:c r="G163" s="3"/>
      <x:c r="H163" s="3"/>
      <x:c r="I163" s="3"/>
      <x:c r="J163" s="3"/>
      <x:c r="K163" s="3"/>
      <x:c r="L163" s="3"/>
      <x:c r="M163" s="3"/>
      <x:c r="N163" s="1"/>
      <x:c r="O163" s="1"/>
    </x:row>
    <x:row r="164" ht="21" customHeight="1">
      <x:c r="A164" s="1"/>
      <x:c r="B164" s="1"/>
      <x:c r="C164" s="1"/>
      <x:c r="D164" s="1"/>
      <x:c r="E164" s="1"/>
      <x:c r="F164" s="3"/>
      <x:c r="G164" s="3"/>
      <x:c r="H164" s="3"/>
      <x:c r="I164" s="3"/>
      <x:c r="J164" s="3"/>
      <x:c r="K164" s="3"/>
      <x:c r="L164" s="3"/>
      <x:c r="M164" s="3"/>
      <x:c r="N164" s="1"/>
      <x:c r="O164" s="1"/>
    </x:row>
    <x:row r="165" ht="21" customHeight="1">
      <x:c r="A165" s="1"/>
      <x:c r="B165" s="1"/>
      <x:c r="C165" s="1"/>
      <x:c r="D165" s="1"/>
      <x:c r="E165" s="1"/>
      <x:c r="F165" s="3"/>
      <x:c r="G165" s="3"/>
      <x:c r="H165" s="3"/>
      <x:c r="I165" s="3"/>
      <x:c r="J165" s="3"/>
      <x:c r="K165" s="3"/>
      <x:c r="L165" s="3"/>
      <x:c r="M165" s="3"/>
      <x:c r="N165" s="1"/>
      <x:c r="O165" s="1"/>
    </x:row>
    <x:row r="166" ht="21" customHeight="1">
      <x:c r="A166" s="1"/>
      <x:c r="B166" s="1"/>
      <x:c r="C166" s="1"/>
      <x:c r="D166" s="1"/>
      <x:c r="E166" s="1"/>
      <x:c r="F166" s="3"/>
      <x:c r="G166" s="3"/>
      <x:c r="H166" s="3"/>
      <x:c r="I166" s="3"/>
      <x:c r="J166" s="3"/>
      <x:c r="K166" s="3"/>
      <x:c r="L166" s="3"/>
      <x:c r="M166" s="3"/>
      <x:c r="N166" s="1"/>
      <x:c r="O166" s="1"/>
    </x:row>
    <x:row r="167" ht="21" customHeight="1">
      <x:c r="A167" s="1"/>
      <x:c r="B167" s="1"/>
      <x:c r="C167" s="1"/>
      <x:c r="D167" s="1"/>
      <x:c r="E167" s="1"/>
      <x:c r="F167" s="3"/>
      <x:c r="G167" s="3"/>
      <x:c r="H167" s="3"/>
      <x:c r="I167" s="3"/>
      <x:c r="J167" s="3"/>
      <x:c r="K167" s="3"/>
      <x:c r="L167" s="3"/>
      <x:c r="M167" s="3"/>
      <x:c r="N167" s="1"/>
      <x:c r="O167" s="1"/>
    </x:row>
    <x:row r="168" ht="21" customHeight="1">
      <x:c r="A168" s="1"/>
      <x:c r="B168" s="1"/>
      <x:c r="C168" s="1"/>
      <x:c r="D168" s="1"/>
      <x:c r="E168" s="1"/>
      <x:c r="F168" s="3"/>
      <x:c r="G168" s="3"/>
      <x:c r="H168" s="3"/>
      <x:c r="I168" s="3"/>
      <x:c r="J168" s="3"/>
      <x:c r="K168" s="3"/>
      <x:c r="L168" s="3"/>
      <x:c r="M168" s="3"/>
      <x:c r="N168" s="1"/>
      <x:c r="O168" s="1"/>
    </x:row>
    <x:row r="169" ht="21" customHeight="1">
      <x:c r="A169" s="1"/>
      <x:c r="B169" s="1"/>
      <x:c r="C169" s="1"/>
      <x:c r="D169" s="1"/>
      <x:c r="E169" s="1"/>
      <x:c r="F169" s="3"/>
      <x:c r="G169" s="3"/>
      <x:c r="H169" s="3"/>
      <x:c r="I169" s="3"/>
      <x:c r="J169" s="3"/>
      <x:c r="K169" s="3"/>
      <x:c r="L169" s="3"/>
      <x:c r="M169" s="3"/>
      <x:c r="N169" s="1"/>
      <x:c r="O169" s="1"/>
    </x:row>
    <x:row r="170" ht="21" customHeight="1">
      <x:c r="A170" s="1"/>
      <x:c r="B170" s="1"/>
      <x:c r="C170" s="1"/>
      <x:c r="D170" s="1"/>
      <x:c r="E170" s="1"/>
      <x:c r="F170" s="3"/>
      <x:c r="G170" s="3"/>
      <x:c r="H170" s="3"/>
      <x:c r="I170" s="3"/>
      <x:c r="J170" s="3"/>
      <x:c r="K170" s="3"/>
      <x:c r="L170" s="3"/>
      <x:c r="M170" s="3"/>
      <x:c r="N170" s="1"/>
      <x:c r="O170" s="1"/>
    </x:row>
    <x:row r="171" ht="21" customHeight="1">
      <x:c r="A171" s="1"/>
      <x:c r="B171" s="1"/>
      <x:c r="C171" s="1"/>
      <x:c r="D171" s="1"/>
      <x:c r="E171" s="1"/>
      <x:c r="F171" s="3"/>
      <x:c r="G171" s="3"/>
      <x:c r="H171" s="3"/>
      <x:c r="I171" s="3"/>
      <x:c r="J171" s="3"/>
      <x:c r="K171" s="3"/>
      <x:c r="L171" s="3"/>
      <x:c r="M171" s="3"/>
      <x:c r="N171" s="1"/>
      <x:c r="O171" s="1"/>
    </x:row>
    <x:row r="172" ht="21" customHeight="1">
      <x:c r="A172" s="1"/>
      <x:c r="B172" s="1"/>
      <x:c r="C172" s="1"/>
      <x:c r="D172" s="1"/>
      <x:c r="E172" s="1"/>
      <x:c r="F172" s="3"/>
      <x:c r="G172" s="3"/>
      <x:c r="H172" s="3"/>
      <x:c r="I172" s="3"/>
      <x:c r="J172" s="3"/>
      <x:c r="K172" s="3"/>
      <x:c r="L172" s="3"/>
      <x:c r="M172" s="3"/>
      <x:c r="N172" s="1"/>
      <x:c r="O172" s="1"/>
    </x:row>
    <x:row r="173" ht="21" customHeight="1">
      <x:c r="A173" s="1"/>
      <x:c r="B173" s="1"/>
      <x:c r="C173" s="1"/>
      <x:c r="D173" s="1"/>
      <x:c r="E173" s="1"/>
      <x:c r="F173" s="3"/>
      <x:c r="G173" s="3"/>
      <x:c r="H173" s="3"/>
      <x:c r="I173" s="3"/>
      <x:c r="J173" s="3"/>
      <x:c r="K173" s="3"/>
      <x:c r="L173" s="3"/>
      <x:c r="M173" s="3"/>
      <x:c r="N173" s="1"/>
      <x:c r="O173" s="1"/>
    </x:row>
    <x:row r="174" ht="21" customHeight="1">
      <x:c r="A174" s="1"/>
      <x:c r="B174" s="1"/>
      <x:c r="C174" s="1"/>
      <x:c r="D174" s="1"/>
      <x:c r="E174" s="1"/>
      <x:c r="F174" s="3"/>
      <x:c r="G174" s="3"/>
      <x:c r="H174" s="3"/>
      <x:c r="I174" s="3"/>
      <x:c r="J174" s="3"/>
      <x:c r="K174" s="3"/>
      <x:c r="L174" s="3"/>
      <x:c r="M174" s="3"/>
      <x:c r="N174" s="1"/>
      <x:c r="O174" s="1"/>
    </x:row>
    <x:row r="175" ht="21" customHeight="1">
      <x:c r="A175" s="1"/>
      <x:c r="B175" s="1"/>
      <x:c r="C175" s="1"/>
      <x:c r="D175" s="1"/>
      <x:c r="E175" s="1"/>
      <x:c r="F175" s="3"/>
      <x:c r="G175" s="3"/>
      <x:c r="H175" s="3"/>
      <x:c r="I175" s="3"/>
      <x:c r="J175" s="3"/>
      <x:c r="K175" s="3"/>
      <x:c r="L175" s="3"/>
      <x:c r="M175" s="3"/>
      <x:c r="N175" s="1"/>
      <x:c r="O175" s="1"/>
    </x:row>
    <x:row r="176" ht="21" customHeight="1">
      <x:c r="A176" s="1"/>
      <x:c r="B176" s="1"/>
      <x:c r="C176" s="1"/>
      <x:c r="D176" s="1"/>
      <x:c r="E176" s="1"/>
      <x:c r="F176" s="3"/>
      <x:c r="G176" s="3"/>
      <x:c r="H176" s="3"/>
      <x:c r="I176" s="3"/>
      <x:c r="J176" s="3"/>
      <x:c r="K176" s="3"/>
      <x:c r="L176" s="3"/>
      <x:c r="M176" s="3"/>
      <x:c r="N176" s="1"/>
      <x:c r="O176" s="1"/>
    </x:row>
    <x:row r="177" ht="21" customHeight="1">
      <x:c r="A177" s="1"/>
      <x:c r="B177" s="1"/>
      <x:c r="C177" s="1"/>
      <x:c r="D177" s="1"/>
      <x:c r="E177" s="1"/>
      <x:c r="F177" s="3"/>
      <x:c r="G177" s="3"/>
      <x:c r="H177" s="3"/>
      <x:c r="I177" s="3"/>
      <x:c r="J177" s="3"/>
      <x:c r="K177" s="3"/>
      <x:c r="L177" s="3"/>
      <x:c r="M177" s="3"/>
      <x:c r="N177" s="1"/>
      <x:c r="O177" s="1"/>
    </x:row>
    <x:row r="178" ht="21" customHeight="1">
      <x:c r="A178" s="1"/>
      <x:c r="B178" s="1"/>
      <x:c r="C178" s="1"/>
      <x:c r="D178" s="1"/>
      <x:c r="E178" s="1"/>
      <x:c r="F178" s="3"/>
      <x:c r="G178" s="3"/>
      <x:c r="H178" s="3"/>
      <x:c r="I178" s="3"/>
      <x:c r="J178" s="3"/>
      <x:c r="K178" s="3"/>
      <x:c r="L178" s="3"/>
      <x:c r="M178" s="3"/>
      <x:c r="N178" s="1"/>
      <x:c r="O178" s="1"/>
    </x:row>
    <x:row r="179" ht="21" customHeight="1">
      <x:c r="A179" s="1"/>
      <x:c r="B179" s="1"/>
      <x:c r="C179" s="1"/>
      <x:c r="D179" s="1"/>
      <x:c r="E179" s="1"/>
      <x:c r="F179" s="3"/>
      <x:c r="G179" s="3"/>
      <x:c r="H179" s="3"/>
      <x:c r="I179" s="3"/>
      <x:c r="J179" s="3"/>
      <x:c r="K179" s="3"/>
      <x:c r="L179" s="3"/>
      <x:c r="M179" s="3"/>
      <x:c r="N179" s="1"/>
      <x:c r="O179" s="1"/>
    </x:row>
    <x:row r="180" ht="21" customHeight="1">
      <x:c r="A180" s="1"/>
      <x:c r="B180" s="1"/>
      <x:c r="C180" s="1"/>
      <x:c r="D180" s="1"/>
      <x:c r="E180" s="1"/>
      <x:c r="F180" s="3"/>
      <x:c r="G180" s="3"/>
      <x:c r="H180" s="3"/>
      <x:c r="I180" s="3"/>
      <x:c r="J180" s="3"/>
      <x:c r="K180" s="3"/>
      <x:c r="L180" s="3"/>
      <x:c r="M180" s="3"/>
      <x:c r="N180" s="1"/>
      <x:c r="O180" s="1"/>
    </x:row>
    <x:row r="181" ht="21" customHeight="1">
      <x:c r="A181" s="1"/>
      <x:c r="B181" s="1"/>
      <x:c r="C181" s="1"/>
      <x:c r="D181" s="1"/>
      <x:c r="E181" s="1"/>
      <x:c r="F181" s="3"/>
      <x:c r="G181" s="3"/>
      <x:c r="H181" s="3"/>
      <x:c r="I181" s="3"/>
      <x:c r="J181" s="3"/>
      <x:c r="K181" s="3"/>
      <x:c r="L181" s="3"/>
      <x:c r="M181" s="3"/>
      <x:c r="N181" s="1"/>
      <x:c r="O181" s="1"/>
    </x:row>
    <x:row r="182" ht="21" customHeight="1">
      <x:c r="A182" s="1"/>
      <x:c r="B182" s="1"/>
      <x:c r="C182" s="1"/>
      <x:c r="D182" s="1"/>
      <x:c r="E182" s="1"/>
      <x:c r="F182" s="3"/>
      <x:c r="G182" s="3"/>
      <x:c r="H182" s="3"/>
      <x:c r="I182" s="3"/>
      <x:c r="J182" s="3"/>
      <x:c r="K182" s="3"/>
      <x:c r="L182" s="3"/>
      <x:c r="M182" s="3"/>
      <x:c r="N182" s="1"/>
      <x:c r="O182" s="1"/>
    </x:row>
    <x:row r="183" ht="21" customHeight="1">
      <x:c r="A183" s="1"/>
      <x:c r="B183" s="1"/>
      <x:c r="C183" s="1"/>
      <x:c r="D183" s="1"/>
      <x:c r="E183" s="1"/>
      <x:c r="F183" s="3"/>
      <x:c r="G183" s="3"/>
      <x:c r="H183" s="3"/>
      <x:c r="I183" s="3"/>
      <x:c r="J183" s="3"/>
      <x:c r="K183" s="3"/>
      <x:c r="L183" s="3"/>
      <x:c r="M183" s="3"/>
      <x:c r="N183" s="1"/>
      <x:c r="O183" s="1"/>
    </x:row>
    <x:row r="184" ht="21" customHeight="1">
      <x:c r="A184" s="1"/>
      <x:c r="B184" s="1"/>
      <x:c r="C184" s="1"/>
      <x:c r="D184" s="1"/>
      <x:c r="E184" s="1"/>
      <x:c r="F184" s="3"/>
      <x:c r="G184" s="3"/>
      <x:c r="H184" s="3"/>
      <x:c r="I184" s="3"/>
      <x:c r="J184" s="3"/>
      <x:c r="K184" s="3"/>
      <x:c r="L184" s="3"/>
      <x:c r="M184" s="3"/>
      <x:c r="N184" s="1"/>
      <x:c r="O184" s="1"/>
    </x:row>
    <x:row r="185" ht="21" customHeight="1">
      <x:c r="A185" s="1"/>
      <x:c r="B185" s="1"/>
      <x:c r="C185" s="1"/>
      <x:c r="D185" s="1"/>
      <x:c r="E185" s="1"/>
      <x:c r="F185" s="3"/>
      <x:c r="G185" s="3"/>
      <x:c r="H185" s="3"/>
      <x:c r="I185" s="3"/>
      <x:c r="J185" s="3"/>
      <x:c r="K185" s="3"/>
      <x:c r="L185" s="3"/>
      <x:c r="M185" s="3"/>
      <x:c r="N185" s="1"/>
      <x:c r="O185" s="1"/>
    </x:row>
    <x:row r="186" ht="21" customHeight="1">
      <x:c r="A186" s="1"/>
      <x:c r="B186" s="1"/>
      <x:c r="C186" s="1"/>
      <x:c r="D186" s="1"/>
      <x:c r="E186" s="1"/>
      <x:c r="F186" s="3"/>
      <x:c r="G186" s="3"/>
      <x:c r="H186" s="3"/>
      <x:c r="I186" s="3"/>
      <x:c r="J186" s="3"/>
      <x:c r="K186" s="3"/>
      <x:c r="L186" s="3"/>
      <x:c r="M186" s="3"/>
      <x:c r="N186" s="1"/>
      <x:c r="O186" s="1"/>
    </x:row>
    <x:row r="187" ht="21" customHeight="1">
      <x:c r="A187" s="1"/>
      <x:c r="B187" s="1"/>
      <x:c r="C187" s="1"/>
      <x:c r="D187" s="1"/>
      <x:c r="E187" s="1"/>
      <x:c r="F187" s="3"/>
      <x:c r="G187" s="3"/>
      <x:c r="H187" s="3"/>
      <x:c r="I187" s="3"/>
      <x:c r="J187" s="3"/>
      <x:c r="K187" s="3"/>
      <x:c r="L187" s="3"/>
      <x:c r="M187" s="3"/>
      <x:c r="N187" s="1"/>
      <x:c r="O187" s="1"/>
    </x:row>
    <x:row r="188" ht="21" customHeight="1">
      <x:c r="A188" s="1"/>
      <x:c r="B188" s="1"/>
      <x:c r="C188" s="1"/>
      <x:c r="D188" s="1"/>
      <x:c r="E188" s="1"/>
      <x:c r="F188" s="3"/>
      <x:c r="G188" s="3"/>
      <x:c r="H188" s="3"/>
      <x:c r="I188" s="3"/>
      <x:c r="J188" s="3"/>
      <x:c r="K188" s="3"/>
      <x:c r="L188" s="3"/>
      <x:c r="M188" s="3"/>
      <x:c r="N188" s="1"/>
      <x:c r="O188" s="1"/>
    </x:row>
    <x:row r="189" ht="21" customHeight="1">
      <x:c r="A189" s="1"/>
      <x:c r="B189" s="1"/>
      <x:c r="C189" s="1"/>
      <x:c r="D189" s="1"/>
      <x:c r="E189" s="1"/>
      <x:c r="F189" s="3"/>
      <x:c r="G189" s="3"/>
      <x:c r="H189" s="3"/>
      <x:c r="I189" s="3"/>
      <x:c r="J189" s="3"/>
      <x:c r="K189" s="3"/>
      <x:c r="L189" s="3"/>
      <x:c r="M189" s="3"/>
      <x:c r="N189" s="1"/>
      <x:c r="O189" s="1"/>
    </x:row>
    <x:row r="190" ht="21" customHeight="1">
      <x:c r="A190" s="1"/>
      <x:c r="B190" s="1"/>
      <x:c r="C190" s="1"/>
      <x:c r="D190" s="1"/>
      <x:c r="E190" s="1"/>
      <x:c r="F190" s="3"/>
      <x:c r="G190" s="3"/>
      <x:c r="H190" s="3"/>
      <x:c r="I190" s="3"/>
      <x:c r="J190" s="3"/>
      <x:c r="K190" s="3"/>
      <x:c r="L190" s="3"/>
      <x:c r="M190" s="3"/>
      <x:c r="N190" s="1"/>
      <x:c r="O190" s="1"/>
    </x:row>
    <x:row r="191" ht="21" customHeight="1">
      <x:c r="A191" s="1"/>
      <x:c r="B191" s="1"/>
      <x:c r="C191" s="1"/>
      <x:c r="D191" s="1"/>
      <x:c r="E191" s="1"/>
      <x:c r="F191" s="3"/>
      <x:c r="G191" s="3"/>
      <x:c r="H191" s="3"/>
      <x:c r="I191" s="3"/>
      <x:c r="J191" s="3"/>
      <x:c r="K191" s="3"/>
      <x:c r="L191" s="3"/>
      <x:c r="M191" s="3"/>
      <x:c r="N191" s="1"/>
      <x:c r="O191" s="1"/>
    </x:row>
    <x:row r="192" ht="21" customHeight="1">
      <x:c r="A192" s="1"/>
      <x:c r="B192" s="1"/>
      <x:c r="C192" s="1"/>
      <x:c r="D192" s="1"/>
      <x:c r="E192" s="1"/>
      <x:c r="F192" s="3"/>
      <x:c r="G192" s="3"/>
      <x:c r="H192" s="3"/>
      <x:c r="I192" s="3"/>
      <x:c r="J192" s="3"/>
      <x:c r="K192" s="3"/>
      <x:c r="L192" s="3"/>
      <x:c r="M192" s="3"/>
      <x:c r="N192" s="1"/>
      <x:c r="O192" s="1"/>
    </x:row>
    <x:row r="193" ht="21" customHeight="1">
      <x:c r="A193" s="1"/>
      <x:c r="B193" s="1"/>
      <x:c r="C193" s="1"/>
      <x:c r="D193" s="1"/>
      <x:c r="E193" s="1"/>
      <x:c r="F193" s="3"/>
      <x:c r="G193" s="3"/>
      <x:c r="H193" s="3"/>
      <x:c r="I193" s="3"/>
      <x:c r="J193" s="3"/>
      <x:c r="K193" s="3"/>
      <x:c r="L193" s="3"/>
      <x:c r="M193" s="3"/>
      <x:c r="N193" s="1"/>
      <x:c r="O193" s="1"/>
    </x:row>
    <x:row r="194" ht="21" customHeight="1">
      <x:c r="A194" s="1"/>
      <x:c r="B194" s="1"/>
      <x:c r="C194" s="1"/>
      <x:c r="D194" s="1"/>
      <x:c r="E194" s="1"/>
      <x:c r="F194" s="3"/>
      <x:c r="G194" s="3"/>
      <x:c r="H194" s="3"/>
      <x:c r="I194" s="3"/>
      <x:c r="J194" s="3"/>
      <x:c r="K194" s="3"/>
      <x:c r="L194" s="3"/>
      <x:c r="M194" s="3"/>
      <x:c r="N194" s="1"/>
      <x:c r="O194" s="1"/>
    </x:row>
    <x:row r="195" ht="21" customHeight="1">
      <x:c r="A195" s="1"/>
      <x:c r="B195" s="1"/>
      <x:c r="C195" s="1"/>
      <x:c r="D195" s="1"/>
      <x:c r="E195" s="1"/>
      <x:c r="F195" s="3"/>
      <x:c r="G195" s="3"/>
      <x:c r="H195" s="3"/>
      <x:c r="I195" s="3"/>
      <x:c r="J195" s="3"/>
      <x:c r="K195" s="3"/>
      <x:c r="L195" s="3"/>
      <x:c r="M195" s="3"/>
      <x:c r="N195" s="1"/>
      <x:c r="O195" s="1"/>
    </x:row>
    <x:row r="196" ht="21" customHeight="1">
      <x:c r="A196" s="1"/>
      <x:c r="B196" s="1"/>
      <x:c r="C196" s="1"/>
      <x:c r="D196" s="1"/>
      <x:c r="E196" s="1"/>
      <x:c r="F196" s="3"/>
      <x:c r="G196" s="3"/>
      <x:c r="H196" s="3"/>
      <x:c r="I196" s="3"/>
      <x:c r="J196" s="3"/>
      <x:c r="K196" s="3"/>
      <x:c r="L196" s="3"/>
      <x:c r="M196" s="3"/>
      <x:c r="N196" s="1"/>
      <x:c r="O196" s="1"/>
    </x:row>
    <x:row r="197" ht="21" customHeight="1">
      <x:c r="A197" s="1"/>
      <x:c r="B197" s="1"/>
      <x:c r="C197" s="1"/>
      <x:c r="D197" s="1"/>
      <x:c r="E197" s="1"/>
      <x:c r="F197" s="3"/>
      <x:c r="G197" s="3"/>
      <x:c r="H197" s="3"/>
      <x:c r="I197" s="3"/>
      <x:c r="J197" s="3"/>
      <x:c r="K197" s="3"/>
      <x:c r="L197" s="3"/>
      <x:c r="M197" s="3"/>
      <x:c r="N197" s="1"/>
      <x:c r="O197" s="1"/>
    </x:row>
    <x:row r="198" ht="21" customHeight="1">
      <x:c r="A198" s="1"/>
      <x:c r="B198" s="1"/>
      <x:c r="C198" s="1"/>
      <x:c r="D198" s="1"/>
      <x:c r="E198" s="1"/>
      <x:c r="F198" s="3"/>
      <x:c r="G198" s="3"/>
      <x:c r="H198" s="3"/>
      <x:c r="I198" s="3"/>
      <x:c r="J198" s="3"/>
      <x:c r="K198" s="3"/>
      <x:c r="L198" s="3"/>
      <x:c r="M198" s="3"/>
      <x:c r="N198" s="1"/>
      <x:c r="O198" s="1"/>
    </x:row>
    <x:row r="199" ht="21" customHeight="1">
      <x:c r="A199" s="1"/>
      <x:c r="B199" s="1"/>
      <x:c r="C199" s="1"/>
      <x:c r="D199" s="1"/>
      <x:c r="E199" s="1"/>
      <x:c r="F199" s="3"/>
      <x:c r="G199" s="3"/>
      <x:c r="H199" s="3"/>
      <x:c r="I199" s="3"/>
      <x:c r="J199" s="3"/>
      <x:c r="K199" s="3"/>
      <x:c r="L199" s="3"/>
      <x:c r="M199" s="3"/>
      <x:c r="N199" s="1"/>
      <x:c r="O199" s="1"/>
    </x:row>
    <x:row r="200" ht="21" customHeight="1">
      <x:c r="A200" s="1"/>
      <x:c r="B200" s="1"/>
      <x:c r="C200" s="1"/>
      <x:c r="D200" s="1"/>
      <x:c r="E200" s="1"/>
      <x:c r="F200" s="3"/>
      <x:c r="G200" s="3"/>
      <x:c r="H200" s="3"/>
      <x:c r="I200" s="3"/>
      <x:c r="J200" s="3"/>
      <x:c r="K200" s="3"/>
      <x:c r="L200" s="3"/>
      <x:c r="M200" s="3"/>
      <x:c r="N200" s="1"/>
      <x:c r="O200" s="1"/>
    </x:row>
    <x:row r="201" ht="21" customHeight="1">
      <x:c r="A201" s="1"/>
      <x:c r="B201" s="1"/>
      <x:c r="C201" s="1"/>
      <x:c r="D201" s="1"/>
      <x:c r="E201" s="1"/>
      <x:c r="F201" s="3"/>
      <x:c r="G201" s="3"/>
      <x:c r="H201" s="3"/>
      <x:c r="I201" s="3"/>
      <x:c r="J201" s="3"/>
      <x:c r="K201" s="3"/>
      <x:c r="L201" s="3"/>
      <x:c r="M201" s="3"/>
      <x:c r="N201" s="1"/>
      <x:c r="O201" s="1"/>
    </x:row>
    <x:row r="202" ht="21" customHeight="1">
      <x:c r="A202" s="1"/>
      <x:c r="B202" s="1"/>
      <x:c r="C202" s="1"/>
      <x:c r="D202" s="1"/>
      <x:c r="E202" s="1"/>
      <x:c r="F202" s="3"/>
      <x:c r="G202" s="3"/>
      <x:c r="H202" s="3"/>
      <x:c r="I202" s="3"/>
      <x:c r="J202" s="3"/>
      <x:c r="K202" s="3"/>
      <x:c r="L202" s="3"/>
      <x:c r="M202" s="3"/>
      <x:c r="N202" s="1"/>
      <x:c r="O202" s="1"/>
    </x:row>
    <x:row r="203" ht="21" customHeight="1">
      <x:c r="A203" s="1"/>
      <x:c r="B203" s="1"/>
      <x:c r="C203" s="1"/>
      <x:c r="D203" s="1"/>
      <x:c r="E203" s="1"/>
      <x:c r="F203" s="3"/>
      <x:c r="G203" s="3"/>
      <x:c r="H203" s="3"/>
      <x:c r="I203" s="3"/>
      <x:c r="J203" s="3"/>
      <x:c r="K203" s="3"/>
      <x:c r="L203" s="3"/>
      <x:c r="M203" s="3"/>
      <x:c r="N203" s="1"/>
      <x:c r="O203" s="1"/>
    </x:row>
    <x:row r="204" ht="21" customHeight="1">
      <x:c r="A204" s="1"/>
      <x:c r="B204" s="1"/>
      <x:c r="C204" s="1"/>
      <x:c r="D204" s="1"/>
      <x:c r="E204" s="1"/>
      <x:c r="F204" s="3"/>
      <x:c r="G204" s="3"/>
      <x:c r="H204" s="3"/>
      <x:c r="I204" s="3"/>
      <x:c r="J204" s="3"/>
      <x:c r="K204" s="3"/>
      <x:c r="L204" s="3"/>
      <x:c r="M204" s="3"/>
      <x:c r="N204" s="1"/>
      <x:c r="O204" s="1"/>
    </x:row>
    <x:row r="205" ht="21" customHeight="1">
      <x:c r="A205" s="1"/>
      <x:c r="B205" s="1"/>
      <x:c r="C205" s="1"/>
      <x:c r="D205" s="1"/>
      <x:c r="E205" s="1"/>
      <x:c r="F205" s="3"/>
      <x:c r="G205" s="3"/>
      <x:c r="H205" s="3"/>
      <x:c r="I205" s="3"/>
      <x:c r="J205" s="3"/>
      <x:c r="K205" s="3"/>
      <x:c r="L205" s="3"/>
      <x:c r="M205" s="3"/>
      <x:c r="N205" s="1"/>
      <x:c r="O205" s="1"/>
    </x:row>
    <x:row r="206" ht="21" customHeight="1">
      <x:c r="A206" s="1"/>
      <x:c r="B206" s="1"/>
      <x:c r="C206" s="1"/>
      <x:c r="D206" s="1"/>
      <x:c r="E206" s="1"/>
      <x:c r="F206" s="3"/>
      <x:c r="G206" s="3"/>
      <x:c r="H206" s="3"/>
      <x:c r="I206" s="3"/>
      <x:c r="J206" s="3"/>
      <x:c r="K206" s="3"/>
      <x:c r="L206" s="3"/>
      <x:c r="M206" s="3"/>
      <x:c r="N206" s="1"/>
      <x:c r="O206" s="1"/>
    </x:row>
    <x:row r="207" ht="21" customHeight="1">
      <x:c r="A207" s="1"/>
      <x:c r="B207" s="1"/>
      <x:c r="C207" s="1"/>
      <x:c r="D207" s="1"/>
      <x:c r="E207" s="1"/>
      <x:c r="F207" s="3"/>
      <x:c r="G207" s="3"/>
      <x:c r="H207" s="3"/>
      <x:c r="I207" s="3"/>
      <x:c r="J207" s="3"/>
      <x:c r="K207" s="3"/>
      <x:c r="L207" s="3"/>
      <x:c r="M207" s="3"/>
      <x:c r="N207" s="1"/>
      <x:c r="O207" s="1"/>
    </x:row>
    <x:row r="208" ht="21" customHeight="1">
      <x:c r="A208" s="1"/>
      <x:c r="B208" s="1"/>
      <x:c r="C208" s="1"/>
      <x:c r="D208" s="1"/>
      <x:c r="E208" s="1"/>
      <x:c r="F208" s="3"/>
      <x:c r="G208" s="3"/>
      <x:c r="H208" s="3"/>
      <x:c r="I208" s="3"/>
      <x:c r="J208" s="3"/>
      <x:c r="K208" s="3"/>
      <x:c r="L208" s="3"/>
      <x:c r="M208" s="3"/>
      <x:c r="N208" s="1"/>
      <x:c r="O208" s="1"/>
    </x:row>
    <x:row r="209" ht="21" customHeight="1">
      <x:c r="A209" s="1"/>
      <x:c r="B209" s="1"/>
      <x:c r="C209" s="1"/>
      <x:c r="D209" s="1"/>
      <x:c r="E209" s="1"/>
      <x:c r="F209" s="3"/>
      <x:c r="G209" s="3"/>
      <x:c r="H209" s="3"/>
      <x:c r="I209" s="3"/>
      <x:c r="J209" s="3"/>
      <x:c r="K209" s="3"/>
      <x:c r="L209" s="3"/>
      <x:c r="M209" s="3"/>
      <x:c r="N209" s="1"/>
      <x:c r="O209" s="1"/>
    </x:row>
    <x:row r="210" ht="21" customHeight="1">
      <x:c r="A210" s="1"/>
      <x:c r="B210" s="1"/>
      <x:c r="C210" s="1"/>
      <x:c r="D210" s="1"/>
      <x:c r="E210" s="1"/>
      <x:c r="F210" s="3"/>
      <x:c r="G210" s="3"/>
      <x:c r="H210" s="3"/>
      <x:c r="I210" s="3"/>
      <x:c r="J210" s="3"/>
      <x:c r="K210" s="3"/>
      <x:c r="L210" s="3"/>
      <x:c r="M210" s="3"/>
      <x:c r="N210" s="1"/>
      <x:c r="O210" s="1"/>
    </x:row>
    <x:row r="211" ht="21" customHeight="1">
      <x:c r="A211" s="1"/>
      <x:c r="B211" s="1"/>
      <x:c r="C211" s="1"/>
      <x:c r="D211" s="1"/>
      <x:c r="E211" s="1"/>
      <x:c r="F211" s="3"/>
      <x:c r="G211" s="3"/>
      <x:c r="H211" s="3"/>
      <x:c r="I211" s="3"/>
      <x:c r="J211" s="3"/>
      <x:c r="K211" s="3"/>
      <x:c r="L211" s="3"/>
      <x:c r="M211" s="3"/>
      <x:c r="N211" s="1"/>
      <x:c r="O211" s="1"/>
    </x:row>
    <x:row r="212" ht="21" customHeight="1">
      <x:c r="A212" s="1"/>
      <x:c r="B212" s="1"/>
      <x:c r="C212" s="1"/>
      <x:c r="D212" s="1"/>
      <x:c r="E212" s="1"/>
      <x:c r="F212" s="3"/>
      <x:c r="G212" s="3"/>
      <x:c r="H212" s="3"/>
      <x:c r="I212" s="3"/>
      <x:c r="J212" s="3"/>
      <x:c r="K212" s="3"/>
      <x:c r="L212" s="3"/>
      <x:c r="M212" s="3"/>
      <x:c r="N212" s="1"/>
      <x:c r="O212" s="1"/>
    </x:row>
    <x:row r="213" ht="21" customHeight="1">
      <x:c r="A213" s="1"/>
      <x:c r="B213" s="1"/>
      <x:c r="C213" s="1"/>
      <x:c r="D213" s="1"/>
      <x:c r="E213" s="1"/>
      <x:c r="F213" s="3"/>
      <x:c r="G213" s="3"/>
      <x:c r="H213" s="3"/>
      <x:c r="I213" s="3"/>
      <x:c r="J213" s="3"/>
      <x:c r="K213" s="3"/>
      <x:c r="L213" s="3"/>
      <x:c r="M213" s="3"/>
      <x:c r="N213" s="1"/>
      <x:c r="O213" s="1"/>
    </x:row>
    <x:row r="214" ht="21" customHeight="1">
      <x:c r="A214" s="1"/>
      <x:c r="B214" s="1"/>
      <x:c r="C214" s="1"/>
      <x:c r="D214" s="1"/>
      <x:c r="E214" s="1"/>
      <x:c r="F214" s="3"/>
      <x:c r="G214" s="3"/>
      <x:c r="H214" s="3"/>
      <x:c r="I214" s="3"/>
      <x:c r="J214" s="3"/>
      <x:c r="K214" s="3"/>
      <x:c r="L214" s="3"/>
      <x:c r="M214" s="3"/>
      <x:c r="N214" s="1"/>
      <x:c r="O214" s="1"/>
    </x:row>
    <x:row r="215" ht="21" customHeight="1">
      <x:c r="A215" s="1"/>
      <x:c r="B215" s="1"/>
      <x:c r="C215" s="1"/>
      <x:c r="D215" s="1"/>
      <x:c r="E215" s="1"/>
      <x:c r="F215" s="3"/>
      <x:c r="G215" s="3"/>
      <x:c r="H215" s="3"/>
      <x:c r="I215" s="3"/>
      <x:c r="J215" s="3"/>
      <x:c r="K215" s="3"/>
      <x:c r="L215" s="3"/>
      <x:c r="M215" s="3"/>
      <x:c r="N215" s="1"/>
      <x:c r="O215" s="1"/>
    </x:row>
    <x:row r="216" ht="21" customHeight="1">
      <x:c r="A216" s="1"/>
      <x:c r="B216" s="1"/>
      <x:c r="C216" s="1"/>
      <x:c r="D216" s="1"/>
      <x:c r="E216" s="1"/>
      <x:c r="F216" s="3"/>
      <x:c r="G216" s="3"/>
      <x:c r="H216" s="3"/>
      <x:c r="I216" s="3"/>
      <x:c r="J216" s="3"/>
      <x:c r="K216" s="3"/>
      <x:c r="L216" s="3"/>
      <x:c r="M216" s="3"/>
      <x:c r="N216" s="1"/>
      <x:c r="O216" s="1"/>
    </x:row>
    <x:row r="217" ht="21" customHeight="1">
      <x:c r="A217" s="1"/>
      <x:c r="B217" s="1"/>
      <x:c r="C217" s="1"/>
      <x:c r="D217" s="1"/>
      <x:c r="E217" s="1"/>
      <x:c r="F217" s="3"/>
      <x:c r="G217" s="3"/>
      <x:c r="H217" s="3"/>
      <x:c r="I217" s="3"/>
      <x:c r="J217" s="3"/>
      <x:c r="K217" s="3"/>
      <x:c r="L217" s="3"/>
      <x:c r="M217" s="3"/>
      <x:c r="N217" s="1"/>
      <x:c r="O217" s="1"/>
    </x:row>
    <x:row r="218" ht="21" customHeight="1">
      <x:c r="A218" s="1"/>
      <x:c r="B218" s="1"/>
      <x:c r="C218" s="1"/>
      <x:c r="D218" s="1"/>
      <x:c r="E218" s="1"/>
      <x:c r="F218" s="3"/>
      <x:c r="G218" s="3"/>
      <x:c r="H218" s="3"/>
      <x:c r="I218" s="3"/>
      <x:c r="J218" s="3"/>
      <x:c r="K218" s="3"/>
      <x:c r="L218" s="3"/>
      <x:c r="M218" s="3"/>
      <x:c r="N218" s="1"/>
      <x:c r="O218" s="1"/>
    </x:row>
    <x:row r="219" ht="21" customHeight="1">
      <x:c r="A219" s="1"/>
      <x:c r="B219" s="1"/>
      <x:c r="C219" s="1"/>
      <x:c r="D219" s="1"/>
      <x:c r="E219" s="1"/>
      <x:c r="F219" s="3"/>
      <x:c r="G219" s="3"/>
      <x:c r="H219" s="3"/>
      <x:c r="I219" s="3"/>
      <x:c r="J219" s="3"/>
      <x:c r="K219" s="3"/>
      <x:c r="L219" s="3"/>
      <x:c r="M219" s="3"/>
      <x:c r="N219" s="1"/>
      <x:c r="O219" s="1"/>
    </x:row>
    <x:row r="220" ht="21" customHeight="1">
      <x:c r="A220" s="1"/>
      <x:c r="B220" s="1"/>
      <x:c r="C220" s="1"/>
      <x:c r="D220" s="1"/>
      <x:c r="E220" s="1"/>
      <x:c r="F220" s="3"/>
      <x:c r="G220" s="3"/>
      <x:c r="H220" s="3"/>
      <x:c r="I220" s="3"/>
      <x:c r="J220" s="3"/>
      <x:c r="K220" s="3"/>
      <x:c r="L220" s="3"/>
      <x:c r="M220" s="3"/>
      <x:c r="N220" s="1"/>
      <x:c r="O220" s="1"/>
    </x:row>
    <x:row r="221" ht="21" customHeight="1">
      <x:c r="A221" s="1"/>
      <x:c r="B221" s="1"/>
      <x:c r="C221" s="1"/>
      <x:c r="D221" s="1"/>
      <x:c r="E221" s="1"/>
      <x:c r="F221" s="3"/>
      <x:c r="G221" s="3"/>
      <x:c r="H221" s="3"/>
      <x:c r="I221" s="3"/>
      <x:c r="J221" s="3"/>
      <x:c r="K221" s="3"/>
      <x:c r="L221" s="3"/>
      <x:c r="M221" s="3"/>
      <x:c r="N221" s="1"/>
      <x:c r="O221" s="1"/>
    </x:row>
    <x:row r="222" ht="21" customHeight="1">
      <x:c r="A222" s="1"/>
      <x:c r="B222" s="1"/>
      <x:c r="C222" s="1"/>
      <x:c r="D222" s="1"/>
      <x:c r="E222" s="1"/>
      <x:c r="F222" s="3"/>
      <x:c r="G222" s="3"/>
      <x:c r="H222" s="3"/>
      <x:c r="I222" s="3"/>
      <x:c r="J222" s="3"/>
      <x:c r="K222" s="3"/>
      <x:c r="L222" s="3"/>
      <x:c r="M222" s="3"/>
      <x:c r="N222" s="1"/>
      <x:c r="O222" s="1"/>
    </x:row>
    <x:row r="223" ht="21" customHeight="1">
      <x:c r="A223" s="1"/>
      <x:c r="B223" s="1"/>
      <x:c r="C223" s="1"/>
      <x:c r="D223" s="1"/>
      <x:c r="E223" s="1"/>
      <x:c r="F223" s="3"/>
      <x:c r="G223" s="3"/>
      <x:c r="H223" s="3"/>
      <x:c r="I223" s="3"/>
      <x:c r="J223" s="3"/>
      <x:c r="K223" s="3"/>
      <x:c r="L223" s="3"/>
      <x:c r="M223" s="3"/>
      <x:c r="N223" s="1"/>
      <x:c r="O223" s="1"/>
    </x:row>
    <x:row r="224" ht="21" customHeight="1">
      <x:c r="A224" s="1"/>
      <x:c r="B224" s="1"/>
      <x:c r="C224" s="1"/>
      <x:c r="D224" s="1"/>
      <x:c r="E224" s="1"/>
      <x:c r="F224" s="3"/>
      <x:c r="G224" s="3"/>
      <x:c r="H224" s="3"/>
      <x:c r="I224" s="3"/>
      <x:c r="J224" s="3"/>
      <x:c r="K224" s="3"/>
      <x:c r="L224" s="3"/>
      <x:c r="M224" s="3"/>
      <x:c r="N224" s="1"/>
      <x:c r="O224" s="1"/>
    </x:row>
    <x:row r="225" ht="21" customHeight="1">
      <x:c r="A225" s="1"/>
      <x:c r="B225" s="1"/>
      <x:c r="C225" s="1"/>
      <x:c r="D225" s="1"/>
      <x:c r="E225" s="1"/>
      <x:c r="F225" s="3"/>
      <x:c r="G225" s="3"/>
      <x:c r="H225" s="3"/>
      <x:c r="I225" s="3"/>
      <x:c r="J225" s="3"/>
      <x:c r="K225" s="3"/>
      <x:c r="L225" s="3"/>
      <x:c r="M225" s="3"/>
      <x:c r="N225" s="1"/>
      <x:c r="O225" s="1"/>
    </x:row>
    <x:row r="226" ht="21" customHeight="1">
      <x:c r="A226" s="1"/>
      <x:c r="B226" s="1"/>
      <x:c r="C226" s="1"/>
      <x:c r="D226" s="1"/>
      <x:c r="E226" s="1"/>
      <x:c r="F226" s="3"/>
      <x:c r="G226" s="3"/>
      <x:c r="H226" s="3"/>
      <x:c r="I226" s="3"/>
      <x:c r="J226" s="3"/>
      <x:c r="K226" s="3"/>
      <x:c r="L226" s="3"/>
      <x:c r="M226" s="3"/>
      <x:c r="N226" s="1"/>
      <x:c r="O226" s="1"/>
    </x:row>
    <x:row r="227" ht="21" customHeight="1">
      <x:c r="A227" s="1"/>
      <x:c r="B227" s="1"/>
      <x:c r="C227" s="1"/>
      <x:c r="D227" s="1"/>
      <x:c r="E227" s="1"/>
      <x:c r="F227" s="3"/>
      <x:c r="G227" s="3"/>
      <x:c r="H227" s="3"/>
      <x:c r="I227" s="3"/>
      <x:c r="J227" s="3"/>
      <x:c r="K227" s="3"/>
      <x:c r="L227" s="3"/>
      <x:c r="M227" s="3"/>
      <x:c r="N227" s="1"/>
      <x:c r="O227" s="1"/>
    </x:row>
    <x:row r="228" ht="21" customHeight="1">
      <x:c r="A228" s="1"/>
      <x:c r="B228" s="1"/>
      <x:c r="C228" s="1"/>
      <x:c r="D228" s="1"/>
      <x:c r="E228" s="1"/>
      <x:c r="F228" s="3"/>
      <x:c r="G228" s="3"/>
      <x:c r="H228" s="3"/>
      <x:c r="I228" s="3"/>
      <x:c r="J228" s="3"/>
      <x:c r="K228" s="3"/>
      <x:c r="L228" s="3"/>
      <x:c r="M228" s="3"/>
      <x:c r="N228" s="1"/>
      <x:c r="O228" s="1"/>
    </x:row>
    <x:row r="229" ht="21" customHeight="1">
      <x:c r="A229" s="1"/>
      <x:c r="B229" s="1"/>
      <x:c r="C229" s="1"/>
      <x:c r="D229" s="1"/>
      <x:c r="E229" s="1"/>
      <x:c r="F229" s="3"/>
      <x:c r="G229" s="3"/>
      <x:c r="H229" s="3"/>
      <x:c r="I229" s="3"/>
      <x:c r="J229" s="3"/>
      <x:c r="K229" s="3"/>
      <x:c r="L229" s="3"/>
      <x:c r="M229" s="3"/>
      <x:c r="N229" s="1"/>
      <x:c r="O229" s="1"/>
    </x:row>
    <x:row r="230" ht="21" customHeight="1">
      <x:c r="A230" s="1"/>
      <x:c r="B230" s="1"/>
      <x:c r="C230" s="1"/>
      <x:c r="D230" s="1"/>
      <x:c r="E230" s="1"/>
      <x:c r="F230" s="3"/>
      <x:c r="G230" s="3"/>
      <x:c r="H230" s="3"/>
      <x:c r="I230" s="3"/>
      <x:c r="J230" s="3"/>
      <x:c r="K230" s="3"/>
      <x:c r="L230" s="3"/>
      <x:c r="M230" s="3"/>
      <x:c r="N230" s="1"/>
      <x:c r="O230" s="1"/>
    </x:row>
    <x:row r="231" ht="21" customHeight="1">
      <x:c r="A231" s="1"/>
      <x:c r="B231" s="1"/>
      <x:c r="C231" s="1"/>
      <x:c r="D231" s="1"/>
      <x:c r="E231" s="1"/>
      <x:c r="F231" s="3"/>
      <x:c r="G231" s="3"/>
      <x:c r="H231" s="3"/>
      <x:c r="I231" s="3"/>
      <x:c r="J231" s="3"/>
      <x:c r="K231" s="3"/>
      <x:c r="L231" s="3"/>
      <x:c r="M231" s="3"/>
      <x:c r="N231" s="1"/>
      <x:c r="O231" s="1"/>
    </x:row>
    <x:row r="232" ht="21" customHeight="1">
      <x:c r="A232" s="1"/>
      <x:c r="B232" s="1"/>
      <x:c r="C232" s="1"/>
      <x:c r="D232" s="1"/>
      <x:c r="E232" s="1"/>
      <x:c r="F232" s="3"/>
      <x:c r="G232" s="3"/>
      <x:c r="H232" s="3"/>
      <x:c r="I232" s="3"/>
      <x:c r="J232" s="3"/>
      <x:c r="K232" s="3"/>
      <x:c r="L232" s="3"/>
      <x:c r="M232" s="3"/>
      <x:c r="N232" s="1"/>
      <x:c r="O232" s="1"/>
    </x:row>
    <x:row r="233" ht="21" customHeight="1">
      <x:c r="A233" s="1"/>
      <x:c r="B233" s="1"/>
      <x:c r="C233" s="1"/>
      <x:c r="D233" s="1"/>
      <x:c r="E233" s="1"/>
      <x:c r="F233" s="3"/>
      <x:c r="G233" s="3"/>
      <x:c r="H233" s="3"/>
      <x:c r="I233" s="3"/>
      <x:c r="J233" s="3"/>
      <x:c r="K233" s="3"/>
      <x:c r="L233" s="3"/>
      <x:c r="M233" s="3"/>
      <x:c r="N233" s="1"/>
      <x:c r="O233" s="1"/>
    </x:row>
    <x:row r="234" ht="21" customHeight="1">
      <x:c r="A234" s="1"/>
      <x:c r="B234" s="1"/>
      <x:c r="C234" s="1"/>
      <x:c r="D234" s="1"/>
      <x:c r="E234" s="1"/>
      <x:c r="F234" s="3"/>
      <x:c r="G234" s="3"/>
      <x:c r="H234" s="3"/>
      <x:c r="I234" s="3"/>
      <x:c r="J234" s="3"/>
      <x:c r="K234" s="3"/>
      <x:c r="L234" s="3"/>
      <x:c r="M234" s="3"/>
      <x:c r="N234" s="1"/>
      <x:c r="O234" s="1"/>
    </x:row>
    <x:row r="235" ht="21" customHeight="1">
      <x:c r="A235" s="1"/>
      <x:c r="B235" s="1"/>
      <x:c r="C235" s="1"/>
      <x:c r="D235" s="1"/>
      <x:c r="E235" s="1"/>
      <x:c r="F235" s="3"/>
      <x:c r="G235" s="3"/>
      <x:c r="H235" s="3"/>
      <x:c r="I235" s="3"/>
      <x:c r="J235" s="3"/>
      <x:c r="K235" s="3"/>
      <x:c r="L235" s="3"/>
      <x:c r="M235" s="3"/>
      <x:c r="N235" s="1"/>
      <x:c r="O235" s="1"/>
    </x:row>
    <x:row r="236" ht="21" customHeight="1">
      <x:c r="A236" s="1"/>
      <x:c r="B236" s="1"/>
      <x:c r="C236" s="1"/>
      <x:c r="D236" s="1"/>
      <x:c r="E236" s="1"/>
      <x:c r="F236" s="3"/>
      <x:c r="G236" s="3"/>
      <x:c r="H236" s="3"/>
      <x:c r="I236" s="3"/>
      <x:c r="J236" s="3"/>
      <x:c r="K236" s="3"/>
      <x:c r="L236" s="3"/>
      <x:c r="M236" s="3"/>
      <x:c r="N236" s="1"/>
      <x:c r="O236" s="1"/>
    </x:row>
    <x:row r="237" ht="21" customHeight="1">
      <x:c r="A237" s="1"/>
      <x:c r="B237" s="1"/>
      <x:c r="C237" s="1"/>
      <x:c r="D237" s="1"/>
      <x:c r="E237" s="1"/>
      <x:c r="F237" s="3"/>
      <x:c r="G237" s="3"/>
      <x:c r="H237" s="3"/>
      <x:c r="I237" s="3"/>
      <x:c r="J237" s="3"/>
      <x:c r="K237" s="3"/>
      <x:c r="L237" s="3"/>
      <x:c r="M237" s="3"/>
      <x:c r="N237" s="1"/>
      <x:c r="O237" s="1"/>
    </x:row>
    <x:row r="238" ht="21" customHeight="1">
      <x:c r="A238" s="1"/>
      <x:c r="B238" s="1"/>
      <x:c r="C238" s="1"/>
      <x:c r="D238" s="1"/>
      <x:c r="E238" s="1"/>
      <x:c r="F238" s="3"/>
      <x:c r="G238" s="3"/>
      <x:c r="H238" s="3"/>
      <x:c r="I238" s="3"/>
      <x:c r="J238" s="3"/>
      <x:c r="K238" s="3"/>
      <x:c r="L238" s="3"/>
      <x:c r="M238" s="3"/>
      <x:c r="N238" s="1"/>
      <x:c r="O238" s="1"/>
    </x:row>
    <x:row r="239" ht="21" customHeight="1">
      <x:c r="A239" s="1"/>
      <x:c r="B239" s="1"/>
      <x:c r="C239" s="1"/>
      <x:c r="D239" s="1"/>
      <x:c r="E239" s="1"/>
      <x:c r="F239" s="3"/>
      <x:c r="G239" s="3"/>
      <x:c r="H239" s="3"/>
      <x:c r="I239" s="3"/>
      <x:c r="J239" s="3"/>
      <x:c r="K239" s="3"/>
      <x:c r="L239" s="3"/>
      <x:c r="M239" s="3"/>
      <x:c r="N239" s="1"/>
      <x:c r="O239" s="1"/>
    </x:row>
    <x:row r="240" ht="21" customHeight="1">
      <x:c r="A240" s="1"/>
      <x:c r="B240" s="1"/>
      <x:c r="C240" s="1"/>
      <x:c r="D240" s="1"/>
      <x:c r="E240" s="1"/>
      <x:c r="F240" s="3"/>
      <x:c r="G240" s="3"/>
      <x:c r="H240" s="3"/>
      <x:c r="I240" s="3"/>
      <x:c r="J240" s="3"/>
      <x:c r="K240" s="3"/>
      <x:c r="L240" s="3"/>
      <x:c r="M240" s="3"/>
      <x:c r="N240" s="1"/>
      <x:c r="O240" s="1"/>
    </x:row>
    <x:row r="241" ht="21" customHeight="1">
      <x:c r="A241" s="1"/>
      <x:c r="B241" s="1"/>
      <x:c r="C241" s="1"/>
      <x:c r="D241" s="1"/>
      <x:c r="E241" s="1"/>
      <x:c r="F241" s="3"/>
      <x:c r="G241" s="3"/>
      <x:c r="H241" s="3"/>
      <x:c r="I241" s="3"/>
      <x:c r="J241" s="3"/>
      <x:c r="K241" s="3"/>
      <x:c r="L241" s="3"/>
      <x:c r="M241" s="3"/>
      <x:c r="N241" s="1"/>
      <x:c r="O241" s="1"/>
    </x:row>
    <x:row r="242" ht="21" customHeight="1">
      <x:c r="A242" s="1"/>
      <x:c r="B242" s="1"/>
      <x:c r="C242" s="1"/>
      <x:c r="D242" s="1"/>
      <x:c r="E242" s="1"/>
      <x:c r="F242" s="3"/>
      <x:c r="G242" s="3"/>
      <x:c r="H242" s="3"/>
      <x:c r="I242" s="3"/>
      <x:c r="J242" s="3"/>
      <x:c r="K242" s="3"/>
      <x:c r="L242" s="3"/>
      <x:c r="M242" s="3"/>
      <x:c r="N242" s="1"/>
      <x:c r="O242" s="1"/>
    </x:row>
    <x:row r="243" ht="21" customHeight="1">
      <x:c r="A243" s="1"/>
      <x:c r="B243" s="1"/>
      <x:c r="C243" s="1"/>
      <x:c r="D243" s="1"/>
      <x:c r="E243" s="1"/>
      <x:c r="F243" s="3"/>
      <x:c r="G243" s="3"/>
      <x:c r="H243" s="3"/>
      <x:c r="I243" s="3"/>
      <x:c r="J243" s="3"/>
      <x:c r="K243" s="3"/>
      <x:c r="L243" s="3"/>
      <x:c r="M243" s="3"/>
      <x:c r="N243" s="1"/>
      <x:c r="O243" s="1"/>
    </x:row>
    <x:row r="244" ht="21" customHeight="1">
      <x:c r="A244" s="1"/>
      <x:c r="B244" s="1"/>
      <x:c r="C244" s="1"/>
      <x:c r="D244" s="1"/>
      <x:c r="E244" s="1"/>
      <x:c r="F244" s="3"/>
      <x:c r="G244" s="3"/>
      <x:c r="H244" s="3"/>
      <x:c r="I244" s="3"/>
      <x:c r="J244" s="3"/>
      <x:c r="K244" s="3"/>
      <x:c r="L244" s="3"/>
      <x:c r="M244" s="3"/>
      <x:c r="N244" s="1"/>
      <x:c r="O244" s="1"/>
    </x:row>
    <x:row r="245" ht="21" customHeight="1">
      <x:c r="A245" s="1"/>
      <x:c r="B245" s="1"/>
      <x:c r="C245" s="1"/>
      <x:c r="D245" s="1"/>
      <x:c r="E245" s="1"/>
      <x:c r="F245" s="3"/>
      <x:c r="G245" s="3"/>
      <x:c r="H245" s="3"/>
      <x:c r="I245" s="3"/>
      <x:c r="J245" s="3"/>
      <x:c r="K245" s="3"/>
      <x:c r="L245" s="3"/>
      <x:c r="M245" s="3"/>
      <x:c r="N245" s="1"/>
      <x:c r="O245" s="1"/>
    </x:row>
    <x:row r="246" ht="21" customHeight="1">
      <x:c r="A246" s="1"/>
      <x:c r="B246" s="1"/>
      <x:c r="C246" s="1"/>
      <x:c r="D246" s="1"/>
      <x:c r="E246" s="1"/>
      <x:c r="F246" s="3"/>
      <x:c r="G246" s="3"/>
      <x:c r="H246" s="3"/>
      <x:c r="I246" s="3"/>
      <x:c r="J246" s="3"/>
      <x:c r="K246" s="3"/>
      <x:c r="L246" s="3"/>
      <x:c r="M246" s="3"/>
      <x:c r="N246" s="1"/>
      <x:c r="O246" s="1"/>
    </x:row>
    <x:row r="247" ht="21" customHeight="1">
      <x:c r="A247" s="1"/>
      <x:c r="B247" s="1"/>
      <x:c r="C247" s="1"/>
      <x:c r="D247" s="1"/>
      <x:c r="E247" s="1"/>
      <x:c r="F247" s="3"/>
      <x:c r="G247" s="3"/>
      <x:c r="H247" s="3"/>
      <x:c r="I247" s="3"/>
      <x:c r="J247" s="3"/>
      <x:c r="K247" s="3"/>
      <x:c r="L247" s="3"/>
      <x:c r="M247" s="3"/>
      <x:c r="N247" s="1"/>
      <x:c r="O247" s="1"/>
    </x:row>
    <x:row r="248" ht="21" customHeight="1">
      <x:c r="A248" s="1"/>
      <x:c r="B248" s="1"/>
      <x:c r="C248" s="1"/>
      <x:c r="D248" s="1"/>
      <x:c r="E248" s="1"/>
      <x:c r="F248" s="3"/>
      <x:c r="G248" s="3"/>
      <x:c r="H248" s="3"/>
      <x:c r="I248" s="3"/>
      <x:c r="J248" s="3"/>
      <x:c r="K248" s="3"/>
      <x:c r="L248" s="3"/>
      <x:c r="M248" s="3"/>
      <x:c r="N248" s="1"/>
      <x:c r="O248" s="1"/>
    </x:row>
    <x:row r="249" ht="21" customHeight="1">
      <x:c r="A249" s="1"/>
      <x:c r="B249" s="1"/>
      <x:c r="C249" s="1"/>
      <x:c r="D249" s="1"/>
      <x:c r="E249" s="1"/>
      <x:c r="F249" s="3"/>
      <x:c r="G249" s="3"/>
      <x:c r="H249" s="3"/>
      <x:c r="I249" s="3"/>
      <x:c r="J249" s="3"/>
      <x:c r="K249" s="3"/>
      <x:c r="L249" s="3"/>
      <x:c r="M249" s="3"/>
      <x:c r="N249" s="1"/>
      <x:c r="O249" s="1"/>
    </x:row>
    <x:row r="250" ht="21" customHeight="1">
      <x:c r="A250" s="1"/>
      <x:c r="B250" s="1"/>
      <x:c r="C250" s="1"/>
      <x:c r="D250" s="1"/>
      <x:c r="E250" s="1"/>
      <x:c r="F250" s="3"/>
      <x:c r="G250" s="3"/>
      <x:c r="H250" s="3"/>
      <x:c r="I250" s="3"/>
      <x:c r="J250" s="3"/>
      <x:c r="K250" s="3"/>
      <x:c r="L250" s="3"/>
      <x:c r="M250" s="3"/>
      <x:c r="N250" s="1"/>
      <x:c r="O250" s="1"/>
    </x:row>
    <x:row r="251" ht="21" customHeight="1">
      <x:c r="A251" s="1"/>
      <x:c r="B251" s="1"/>
      <x:c r="C251" s="1"/>
      <x:c r="D251" s="1"/>
      <x:c r="E251" s="1"/>
      <x:c r="F251" s="3"/>
      <x:c r="G251" s="3"/>
      <x:c r="H251" s="3"/>
      <x:c r="I251" s="3"/>
      <x:c r="J251" s="3"/>
      <x:c r="K251" s="3"/>
      <x:c r="L251" s="3"/>
      <x:c r="M251" s="3"/>
      <x:c r="N251" s="1"/>
      <x:c r="O251" s="1"/>
    </x:row>
    <x:row r="252" ht="21" customHeight="1">
      <x:c r="A252" s="1"/>
      <x:c r="B252" s="1"/>
      <x:c r="C252" s="1"/>
      <x:c r="D252" s="1"/>
      <x:c r="E252" s="1"/>
      <x:c r="F252" s="3"/>
      <x:c r="G252" s="3"/>
      <x:c r="H252" s="3"/>
      <x:c r="I252" s="3"/>
      <x:c r="J252" s="3"/>
      <x:c r="K252" s="3"/>
      <x:c r="L252" s="3"/>
      <x:c r="M252" s="3"/>
      <x:c r="N252" s="1"/>
      <x:c r="O252" s="1"/>
    </x:row>
    <x:row r="253" ht="21" customHeight="1">
      <x:c r="A253" s="1"/>
      <x:c r="B253" s="1"/>
      <x:c r="C253" s="1"/>
      <x:c r="D253" s="1"/>
      <x:c r="E253" s="1"/>
      <x:c r="F253" s="3"/>
      <x:c r="G253" s="3"/>
      <x:c r="H253" s="3"/>
      <x:c r="I253" s="3"/>
      <x:c r="J253" s="3"/>
      <x:c r="K253" s="3"/>
      <x:c r="L253" s="3"/>
      <x:c r="M253" s="3"/>
      <x:c r="N253" s="1"/>
      <x:c r="O253" s="1"/>
    </x:row>
    <x:row r="254" ht="21" customHeight="1">
      <x:c r="A254" s="1"/>
      <x:c r="B254" s="1"/>
      <x:c r="C254" s="1"/>
      <x:c r="D254" s="1"/>
      <x:c r="E254" s="1"/>
      <x:c r="F254" s="3"/>
      <x:c r="G254" s="3"/>
      <x:c r="H254" s="3"/>
      <x:c r="I254" s="3"/>
      <x:c r="J254" s="3"/>
      <x:c r="K254" s="3"/>
      <x:c r="L254" s="3"/>
      <x:c r="M254" s="3"/>
      <x:c r="N254" s="1"/>
      <x:c r="O254" s="1"/>
    </x:row>
    <x:row r="255" ht="21" customHeight="1">
      <x:c r="A255" s="1"/>
      <x:c r="B255" s="1"/>
      <x:c r="C255" s="1"/>
      <x:c r="D255" s="1"/>
      <x:c r="E255" s="1"/>
      <x:c r="F255" s="3"/>
      <x:c r="G255" s="3"/>
      <x:c r="H255" s="3"/>
      <x:c r="I255" s="3"/>
      <x:c r="J255" s="3"/>
      <x:c r="K255" s="3"/>
      <x:c r="L255" s="3"/>
      <x:c r="M255" s="3"/>
      <x:c r="N255" s="1"/>
      <x:c r="O255" s="1"/>
    </x:row>
    <x:row r="256" ht="21" customHeight="1">
      <x:c r="A256" s="1"/>
      <x:c r="B256" s="1"/>
      <x:c r="C256" s="1"/>
      <x:c r="D256" s="1"/>
      <x:c r="E256" s="1"/>
      <x:c r="F256" s="3"/>
      <x:c r="G256" s="3"/>
      <x:c r="H256" s="3"/>
      <x:c r="I256" s="3"/>
      <x:c r="J256" s="3"/>
      <x:c r="K256" s="3"/>
      <x:c r="L256" s="3"/>
      <x:c r="M256" s="3"/>
      <x:c r="N256" s="1"/>
      <x:c r="O256" s="1"/>
    </x:row>
    <x:row r="257" ht="21" customHeight="1">
      <x:c r="A257" s="1"/>
      <x:c r="B257" s="1"/>
      <x:c r="C257" s="1"/>
      <x:c r="D257" s="1"/>
      <x:c r="E257" s="1"/>
      <x:c r="F257" s="3"/>
      <x:c r="G257" s="3"/>
      <x:c r="H257" s="3"/>
      <x:c r="I257" s="3"/>
      <x:c r="J257" s="3"/>
      <x:c r="K257" s="3"/>
      <x:c r="L257" s="3"/>
      <x:c r="M257" s="3"/>
      <x:c r="N257" s="1"/>
      <x:c r="O257" s="1"/>
    </x:row>
    <x:row r="258" ht="21" customHeight="1">
      <x:c r="A258" s="1"/>
      <x:c r="B258" s="1"/>
      <x:c r="C258" s="1"/>
      <x:c r="D258" s="1"/>
      <x:c r="E258" s="1"/>
      <x:c r="F258" s="3"/>
      <x:c r="G258" s="3"/>
      <x:c r="H258" s="3"/>
      <x:c r="I258" s="3"/>
      <x:c r="J258" s="3"/>
      <x:c r="K258" s="3"/>
      <x:c r="L258" s="3"/>
      <x:c r="M258" s="3"/>
      <x:c r="N258" s="1"/>
      <x:c r="O258" s="1"/>
    </x:row>
    <x:row r="259" ht="21" customHeight="1">
      <x:c r="A259" s="1"/>
      <x:c r="B259" s="1"/>
      <x:c r="C259" s="1"/>
      <x:c r="D259" s="1"/>
      <x:c r="E259" s="1"/>
      <x:c r="F259" s="3"/>
      <x:c r="G259" s="3"/>
      <x:c r="H259" s="3"/>
      <x:c r="I259" s="3"/>
      <x:c r="J259" s="3"/>
      <x:c r="K259" s="3"/>
      <x:c r="L259" s="3"/>
      <x:c r="M259" s="3"/>
      <x:c r="N259" s="1"/>
      <x:c r="O259" s="1"/>
    </x:row>
    <x:row r="260" ht="21" customHeight="1">
      <x:c r="A260" s="1"/>
      <x:c r="B260" s="1"/>
      <x:c r="C260" s="1"/>
      <x:c r="D260" s="1"/>
      <x:c r="E260" s="1"/>
      <x:c r="F260" s="3"/>
      <x:c r="G260" s="3"/>
      <x:c r="H260" s="3"/>
      <x:c r="I260" s="3"/>
      <x:c r="J260" s="3"/>
      <x:c r="K260" s="3"/>
      <x:c r="L260" s="3"/>
      <x:c r="M260" s="3"/>
      <x:c r="N260" s="1"/>
      <x:c r="O260" s="1"/>
    </x:row>
  </x:sheetData>
  <x:conditionalFormatting sqref="F112:M115">
    <x:cfRule type="expression" dxfId="0" priority="1">
      <x:formula>ABS(F112)&gt;0.01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EEE7DA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1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5" hidden="0" customWidth="1"/>
    <x:col min="13" max="13" width="15" hidden="0" customWidth="1"/>
  </x:cols>
  <x:sheetData>
    <x:row r="1" ht="21" customHeight="1">
      <x:c r="A1" s="1"/>
      <x:c r="B1" s="1"/>
      <x:c r="C1" s="1"/>
      <x:c r="D1" s="1"/>
      <x:c r="E1" s="1"/>
      <x:c r="F1" s="3"/>
      <x:c r="G1" s="3"/>
      <x:c r="H1" s="3"/>
      <x:c r="I1" s="3"/>
      <x:c r="J1" s="3"/>
      <x:c r="K1" s="3"/>
      <x:c r="L1" s="3"/>
      <x:c r="M1" s="3"/>
      <x:c r="N1" s="1"/>
      <x:c r="O1" s="1"/>
    </x:row>
    <x:row r="2" ht="21" customHeight="1">
      <x:c r="A2" s="1"/>
      <x:c r="B2" s="1"/>
      <x:c r="C2" s="4" t="str">
        <x:v>ALMARO | Exit sensitivity</x:v>
      </x:c>
      <x:c r="D2" s="4"/>
      <x:c r="E2" s="4"/>
      <x:c r="F2" s="5"/>
      <x:c r="G2" s="5"/>
      <x:c r="H2" s="5"/>
      <x:c r="I2" s="5"/>
      <x:c r="J2" s="5"/>
      <x:c r="K2" s="5"/>
      <x:c r="L2" s="5"/>
      <x:c r="M2" s="5"/>
      <x:c r="N2" s="1"/>
      <x:c r="O2" s="1"/>
    </x:row>
    <x:row r="3" ht="21" customHeight="1">
      <x:c r="A3" s="1"/>
      <x:c r="B3" s="1"/>
      <x:c r="C3" s="6"/>
      <x:c r="D3" s="6"/>
      <x:c r="E3" s="6"/>
      <x:c r="F3" s="7"/>
      <x:c r="G3" s="7"/>
      <x:c r="H3" s="7"/>
      <x:c r="I3" s="7"/>
      <x:c r="J3" s="7"/>
      <x:c r="K3" s="7"/>
      <x:c r="L3" s="7"/>
      <x:c r="M3" s="7"/>
      <x:c r="N3" s="1"/>
      <x:c r="O3" s="1"/>
    </x:row>
    <x:row r="4" ht="21" customHeight="1">
      <x:c r="A4" s="1"/>
      <x:c r="B4" s="1"/>
      <x:c r="C4" s="1" t="str">
        <x:v>Case selected</x:v>
      </x:c>
      <x:c r="D4" s="1"/>
      <x:c r="E4" s="1"/>
      <x:c r="F4" s="50" t="str">
        <x:f>'Assumptions'!F5</x:f>
        <x:v>Development base</x:v>
      </x:c>
      <x:c r="G4" s="8"/>
      <x:c r="H4" s="8"/>
      <x:c r="I4" s="3"/>
      <x:c r="J4" s="3"/>
      <x:c r="K4" s="3"/>
      <x:c r="L4" s="3"/>
      <x:c r="M4" s="3"/>
      <x:c r="N4" s="1"/>
      <x:c r="O4" s="1"/>
    </x:row>
    <x:row r="5" ht="21" customHeight="1">
      <x:c r="A5" s="1"/>
      <x:c r="B5" s="1"/>
      <x:c r="C5" s="1"/>
      <x:c r="D5" s="1"/>
      <x:c r="E5" s="1"/>
      <x:c r="F5" s="3"/>
      <x:c r="G5" s="3"/>
      <x:c r="H5" s="3"/>
      <x:c r="I5" s="3"/>
      <x:c r="J5" s="3"/>
      <x:c r="K5" s="3"/>
      <x:c r="L5" s="3"/>
      <x:c r="M5" s="3"/>
      <x:c r="N5" s="1"/>
      <x:c r="O5" s="1"/>
    </x:row>
    <x:row r="6" ht="21" customHeight="1">
      <x:c r="A6" s="1"/>
      <x:c r="B6" s="1"/>
      <x:c r="C6" s="1" t="str">
        <x:v>Exit cap changes only. Operating assumptions follow selected case.</x:v>
      </x:c>
      <x:c r="D6" s="1"/>
      <x:c r="E6" s="1"/>
      <x:c r="F6" s="3"/>
      <x:c r="G6" s="3"/>
      <x:c r="H6" s="3"/>
      <x:c r="I6" s="3"/>
      <x:c r="J6" s="3"/>
      <x:c r="K6" s="3"/>
      <x:c r="L6" s="3"/>
      <x:c r="M6" s="3"/>
      <x:c r="N6" s="1"/>
      <x:c r="O6" s="1"/>
    </x:row>
    <x:row r="7" ht="21" customHeight="1">
      <x:c r="A7" s="1"/>
      <x:c r="B7" s="1"/>
      <x:c r="C7" s="1" t="str">
        <x:v>A higher cap rate means a lower terminal valuation.</x:v>
      </x:c>
      <x:c r="D7" s="1"/>
      <x:c r="E7" s="1"/>
      <x:c r="F7" s="3"/>
      <x:c r="G7" s="3"/>
      <x:c r="H7" s="3"/>
      <x:c r="I7" s="3"/>
      <x:c r="J7" s="3"/>
      <x:c r="K7" s="3"/>
      <x:c r="L7" s="3"/>
      <x:c r="M7" s="3"/>
      <x:c r="N7" s="1"/>
      <x:c r="O7" s="1"/>
    </x:row>
    <x:row r="8" ht="21" customHeight="1">
      <x:c r="A8" s="1"/>
      <x:c r="B8" s="1"/>
      <x:c r="C8" s="1"/>
      <x:c r="D8" s="1"/>
      <x:c r="E8" s="1"/>
      <x:c r="F8" s="3"/>
      <x:c r="G8" s="3"/>
      <x:c r="H8" s="3"/>
      <x:c r="I8" s="3"/>
      <x:c r="J8" s="3"/>
      <x:c r="K8" s="3"/>
      <x:c r="L8" s="3"/>
      <x:c r="M8" s="3"/>
      <x:c r="N8" s="1"/>
      <x:c r="O8" s="1"/>
    </x:row>
    <x:row r="9" ht="32" customHeight="1">
      <x:c r="A9" s="1"/>
      <x:c r="B9" s="1"/>
      <x:c r="C9" s="39" t="str">
        <x:v>Exit cap</x:v>
      </x:c>
      <x:c r="D9" s="39" t="str">
        <x:v>Exit value</x:v>
      </x:c>
      <x:c r="E9" s="39" t="str">
        <x:v>Sale tax</x:v>
      </x:c>
      <x:c r="F9" s="40" t="str">
        <x:v>Equity sale</x:v>
      </x:c>
      <x:c r="G9" s="40" t="str">
        <x:v>After-fee Y7</x:v>
      </x:c>
      <x:c r="H9" s="40" t="str">
        <x:v>Carry Y7</x:v>
      </x:c>
      <x:c r="I9" s="40" t="str">
        <x:v>Net Y7</x:v>
      </x:c>
      <x:c r="J9" s="40" t="str">
        <x:v>Net IRR</x:v>
      </x:c>
      <x:c r="K9" s="40" t="str">
        <x:v>Exit / room</x:v>
      </x:c>
      <x:c r="L9" s="3"/>
      <x:c r="M9" s="3"/>
      <x:c r="N9" s="1"/>
      <x:c r="O9" s="1"/>
    </x:row>
    <x:row r="10" ht="21" customHeight="1">
      <x:c r="A10" s="1"/>
      <x:c r="B10" s="1"/>
      <x:c r="C10" s="44" t="n">
        <x:v>0.065</x:v>
      </x:c>
      <x:c r="D10" s="45" t="n">
        <x:f>MAX(0,'Forecast'!M64/C10)</x:f>
        <x:v>17069131.429801013</x:v>
      </x:c>
      <x:c r="E10" s="45" t="n">
        <x:f>MAX(0,D10*(1-'Assumptions'!$F$184)-'Forecast'!M43-'Forecast'!M47)*'Assumptions'!$F$196</x:f>
        <x:v>2248743.450301248</x:v>
      </x:c>
      <x:c r="F10" s="30" t="n">
        <x:f>MAX(0,D10*(1-'Assumptions'!$F$184)-E10-'Forecast'!M26+'Forecast'!M69)</x:f>
        <x:v>10666355.350903744</x:v>
      </x:c>
      <x:c r="G10" s="30" t="n">
        <x:f>'Forecast'!M59+F10-'Forecast'!M75-'Forecast'!M76</x:f>
        <x:v>11090346.136335323</x:v>
      </x:c>
      <x:c r="H10" s="30" t="n">
        <x:f>MAX(0,G10-'Forecast'!M82-'Forecast'!M83-'Forecast'!M84)*'Assumptions'!$F$226</x:f>
        <x:v>209830.3709539545</x:v>
      </x:c>
      <x:c r="I10" s="46" t="n">
        <x:f>G10-H10</x:f>
        <x:v>10880515.765381368</x:v>
      </x:c>
      <x:c r="J10" s="32" t="n">
        <x:f>IF(MAX(D22:K22)&lt;=0,"n.a.",XIRR(D22:K22,$D$21:$K$21))</x:f>
        <x:v>0.09330042451094078</x:v>
      </x:c>
      <x:c r="K10" s="30" t="n">
        <x:f>D10/'Assumptions'!$F$10</x:f>
        <x:v>568971.0476600338</x:v>
      </x:c>
      <x:c r="L10" s="3"/>
      <x:c r="M10" s="3"/>
      <x:c r="N10" s="1"/>
      <x:c r="O10" s="1"/>
    </x:row>
    <x:row r="11" ht="21" customHeight="1">
      <x:c r="A11" s="1"/>
      <x:c r="B11" s="1"/>
      <x:c r="C11" s="44" t="n">
        <x:v>0.07</x:v>
      </x:c>
      <x:c r="D11" s="45" t="n">
        <x:f>MAX(0,'Forecast'!M64/C11)</x:f>
        <x:v>15849907.756243797</x:v>
      </x:c>
      <x:c r="E11" s="45" t="n">
        <x:f>MAX(0,D11*(1-'Assumptions'!$F$184)-'Forecast'!M43-'Forecast'!M47)*'Assumptions'!$F$196</x:f>
        <x:v>1950033.65027973</x:v>
      </x:c>
      <x:c r="F11" s="30" t="n">
        <x:f>MAX(0,D11*(1-'Assumptions'!$F$184)-E11-'Forecast'!M26+'Forecast'!M69)</x:f>
        <x:v>9770225.95083919</x:v>
      </x:c>
      <x:c r="G11" s="30" t="n">
        <x:f>'Forecast'!M59+F11-'Forecast'!M75-'Forecast'!M76</x:f>
        <x:v>10194216.736270769</x:v>
      </x:c>
      <x:c r="H11" s="30" t="n">
        <x:f>MAX(0,G11-'Forecast'!M82-'Forecast'!M83-'Forecast'!M84)*'Assumptions'!$F$226</x:f>
        <x:v>30604.49094104369</x:v>
      </x:c>
      <x:c r="I11" s="46" t="n">
        <x:f>G11-H11</x:f>
        <x:v>10163612.245329725</x:v>
      </x:c>
      <x:c r="J11" s="32" t="n">
        <x:f>IF(MAX(D23:K23)&lt;=0,"n.a.",XIRR(D23:K23,$D$21:$K$21))</x:f>
        <x:v>0.08194015763139093</x:v>
      </x:c>
      <x:c r="K11" s="30" t="n">
        <x:f>D11/'Assumptions'!$F$10</x:f>
        <x:v>528330.2585414599</x:v>
      </x:c>
      <x:c r="L11" s="3"/>
      <x:c r="M11" s="3"/>
      <x:c r="N11" s="1"/>
      <x:c r="O11" s="1"/>
    </x:row>
    <x:row r="12" ht="21" customHeight="1">
      <x:c r="A12" s="1"/>
      <x:c r="B12" s="1"/>
      <x:c r="C12" s="44" t="n">
        <x:v>0.075</x:v>
      </x:c>
      <x:c r="D12" s="45" t="n">
        <x:f>MAX(0,'Forecast'!M64/C12)</x:f>
        <x:v>14793247.23916088</x:v>
      </x:c>
      <x:c r="E12" s="45" t="n">
        <x:f>MAX(0,D12*(1-'Assumptions'!$F$184)-'Forecast'!M43-'Forecast'!M47)*'Assumptions'!$F$196</x:f>
        <x:v>1691151.8235944156</x:v>
      </x:c>
      <x:c r="F12" s="30" t="n">
        <x:f>MAX(0,D12*(1-'Assumptions'!$F$184)-E12-'Forecast'!M26+'Forecast'!M69)</x:f>
        <x:v>8993580.470783247</x:v>
      </x:c>
      <x:c r="G12" s="30" t="n">
        <x:f>'Forecast'!M59+F12-'Forecast'!M75-'Forecast'!M76</x:f>
        <x:v>9417571.256214825</x:v>
      </x:c>
      <x:c r="H12" s="30" t="n">
        <x:f>MAX(0,G12-'Forecast'!M82-'Forecast'!M83-'Forecast'!M84)*'Assumptions'!$F$226</x:f>
        <x:v>0</x:v>
      </x:c>
      <x:c r="I12" s="46" t="n">
        <x:f>G12-H12</x:f>
        <x:v>9417571.256214825</x:v>
      </x:c>
      <x:c r="J12" s="32" t="n">
        <x:f>IF(MAX(D24:K24)&lt;=0,"n.a.",XIRR(D24:K24,$D$21:$K$21))</x:f>
        <x:v>0.06940629179780769</x:v>
      </x:c>
      <x:c r="K12" s="30" t="n">
        <x:f>D12/'Assumptions'!$F$10</x:f>
        <x:v>493108.24130536267</x:v>
      </x:c>
      <x:c r="L12" s="3"/>
      <x:c r="M12" s="3"/>
      <x:c r="N12" s="1"/>
      <x:c r="O12" s="1"/>
    </x:row>
    <x:row r="13" ht="21" customHeight="1">
      <x:c r="A13" s="1"/>
      <x:c r="B13" s="1"/>
      <x:c r="C13" s="44" t="n">
        <x:v>0.08</x:v>
      </x:c>
      <x:c r="D13" s="45" t="n">
        <x:f>MAX(0,'Forecast'!M64/C13)</x:f>
        <x:v>13868669.286713324</x:v>
      </x:c>
      <x:c r="E13" s="45" t="n">
        <x:f>MAX(0,D13*(1-'Assumptions'!$F$184)-'Forecast'!M43-'Forecast'!M47)*'Assumptions'!$F$196</x:f>
        <x:v>1464630.2252447642</x:v>
      </x:c>
      <x:c r="F13" s="30" t="n">
        <x:f>MAX(0,D13*(1-'Assumptions'!$F$184)-E13-'Forecast'!M26+'Forecast'!M69)</x:f>
        <x:v>8314015.675734293</x:v>
      </x:c>
      <x:c r="G13" s="30" t="n">
        <x:f>'Forecast'!M59+F13-'Forecast'!M75-'Forecast'!M76</x:f>
        <x:v>8738006.461165871</x:v>
      </x:c>
      <x:c r="H13" s="30" t="n">
        <x:f>MAX(0,G13-'Forecast'!M82-'Forecast'!M83-'Forecast'!M84)*'Assumptions'!$F$226</x:f>
        <x:v>0</x:v>
      </x:c>
      <x:c r="I13" s="46" t="n">
        <x:f>G13-H13</x:f>
        <x:v>8738006.461165871</x:v>
      </x:c>
      <x:c r="J13" s="32" t="n">
        <x:f>IF(MAX(D25:K25)&lt;=0,"n.a.",XIRR(D25:K25,$D$21:$K$21))</x:f>
        <x:v>0.05727041617823282</x:v>
      </x:c>
      <x:c r="K13" s="30" t="n">
        <x:f>D13/'Assumptions'!$F$10</x:f>
        <x:v>462288.97622377746</x:v>
      </x:c>
      <x:c r="L13" s="3"/>
      <x:c r="M13" s="3"/>
      <x:c r="N13" s="1"/>
      <x:c r="O13" s="1"/>
    </x:row>
    <x:row r="14" ht="21" customHeight="1">
      <x:c r="A14" s="1"/>
      <x:c r="B14" s="1"/>
      <x:c r="C14" s="44" t="n">
        <x:v>0.085</x:v>
      </x:c>
      <x:c r="D14" s="45" t="n">
        <x:f>MAX(0,'Forecast'!M64/C14)</x:f>
        <x:v>13052865.211024305</x:v>
      </x:c>
      <x:c r="E14" s="45" t="n">
        <x:f>MAX(0,D14*(1-'Assumptions'!$F$184)-'Forecast'!M43-'Forecast'!M47)*'Assumptions'!$F$196</x:f>
        <x:v>1264758.2267009546</x:v>
      </x:c>
      <x:c r="F14" s="30" t="n">
        <x:f>MAX(0,D14*(1-'Assumptions'!$F$184)-E14-'Forecast'!M26+'Forecast'!M69)</x:f>
        <x:v>7714399.680102864</x:v>
      </x:c>
      <x:c r="G14" s="30" t="n">
        <x:f>'Forecast'!M59+F14-'Forecast'!M75-'Forecast'!M76</x:f>
        <x:v>8138390.465534444</x:v>
      </x:c>
      <x:c r="H14" s="30" t="n">
        <x:f>MAX(0,G14-'Forecast'!M82-'Forecast'!M83-'Forecast'!M84)*'Assumptions'!$F$226</x:f>
        <x:v>0</x:v>
      </x:c>
      <x:c r="I14" s="46" t="n">
        <x:f>G14-H14</x:f>
        <x:v>8138390.465534444</x:v>
      </x:c>
      <x:c r="J14" s="32" t="n">
        <x:f>IF(MAX(D26:K26)&lt;=0,"n.a.",XIRR(D26:K26,$D$21:$K$21))</x:f>
        <x:v>0.045913879457090905</x:v>
      </x:c>
      <x:c r="K14" s="30" t="n">
        <x:f>D14/'Assumptions'!$F$10</x:f>
        <x:v>435095.5070341435</x:v>
      </x:c>
      <x:c r="L14" s="3"/>
      <x:c r="M14" s="3"/>
      <x:c r="N14" s="1"/>
      <x:c r="O14" s="1"/>
    </x:row>
    <x:row r="15" ht="21" customHeight="1">
      <x:c r="A15" s="1"/>
      <x:c r="B15" s="1"/>
      <x:c r="C15" s="44" t="n">
        <x:v>0.09</x:v>
      </x:c>
      <x:c r="D15" s="45" t="n">
        <x:f>MAX(0,'Forecast'!M64/C15)</x:f>
        <x:v>12327706.032634066</x:v>
      </x:c>
      <x:c r="E15" s="45" t="n">
        <x:f>MAX(0,D15*(1-'Assumptions'!$F$184)-'Forecast'!M43-'Forecast'!M47)*'Assumptions'!$F$196</x:f>
        <x:v>1087094.2279953463</x:v>
      </x:c>
      <x:c r="F15" s="30" t="n">
        <x:f>MAX(0,D15*(1-'Assumptions'!$F$184)-E15-'Forecast'!M26+'Forecast'!M69)</x:f>
        <x:v>7181407.683986038</x:v>
      </x:c>
      <x:c r="G15" s="30" t="n">
        <x:f>'Forecast'!M59+F15-'Forecast'!M75-'Forecast'!M76</x:f>
        <x:v>7605398.469417618</x:v>
      </x:c>
      <x:c r="H15" s="30" t="n">
        <x:f>MAX(0,G15-'Forecast'!M82-'Forecast'!M83-'Forecast'!M84)*'Assumptions'!$F$226</x:f>
        <x:v>0</x:v>
      </x:c>
      <x:c r="I15" s="46" t="n">
        <x:f>G15-H15</x:f>
        <x:v>7605398.469417618</x:v>
      </x:c>
      <x:c r="J15" s="32" t="n">
        <x:f>IF(MAX(D27:K27)&lt;=0,"n.a.",XIRR(D27:K27,$D$21:$K$21))</x:f>
        <x:v>0.03524086535945748</x:v>
      </x:c>
      <x:c r="K15" s="30" t="n">
        <x:f>D15/'Assumptions'!$F$10</x:f>
        <x:v>410923.53442113556</x:v>
      </x:c>
      <x:c r="L15" s="3"/>
      <x:c r="M15" s="3"/>
      <x:c r="N15" s="1"/>
      <x:c r="O15" s="1"/>
    </x:row>
    <x:row r="16" ht="21" customHeight="1">
      <x:c r="A16" s="1"/>
      <x:c r="B16" s="1"/>
      <x:c r="C16" s="1"/>
      <x:c r="D16" s="1"/>
      <x:c r="E16" s="1"/>
      <x:c r="F16" s="3"/>
      <x:c r="G16" s="3"/>
      <x:c r="H16" s="3"/>
      <x:c r="I16" s="3"/>
      <x:c r="J16" s="3"/>
      <x:c r="K16" s="3"/>
      <x:c r="L16" s="3"/>
      <x:c r="M16" s="3"/>
      <x:c r="N16" s="1"/>
      <x:c r="O16" s="1"/>
    </x:row>
    <x:row r="17" ht="21" customHeight="1">
      <x:c r="A17" s="1"/>
      <x:c r="B17" s="1"/>
      <x:c r="C17" s="1"/>
      <x:c r="D17" s="1"/>
      <x:c r="E17" s="1"/>
      <x:c r="F17" s="3"/>
      <x:c r="G17" s="3"/>
      <x:c r="H17" s="3"/>
      <x:c r="I17" s="3"/>
      <x:c r="J17" s="3"/>
      <x:c r="K17" s="3"/>
      <x:c r="L17" s="3"/>
      <x:c r="M17" s="3"/>
      <x:c r="N17" s="1"/>
      <x:c r="O17" s="1"/>
    </x:row>
    <x:row r="18" ht="21" customHeight="1">
      <x:c r="A18" s="1"/>
      <x:c r="B18" s="1"/>
      <x:c r="C18" s="1"/>
      <x:c r="D18" s="1"/>
      <x:c r="E18" s="1"/>
      <x:c r="F18" s="3"/>
      <x:c r="G18" s="3"/>
      <x:c r="H18" s="3"/>
      <x:c r="I18" s="3"/>
      <x:c r="J18" s="3"/>
      <x:c r="K18" s="3"/>
      <x:c r="L18" s="3"/>
      <x:c r="M18" s="3"/>
      <x:c r="N18" s="1"/>
      <x:c r="O18" s="1"/>
    </x:row>
    <x:row r="19" ht="21" customHeight="1">
      <x:c r="A19" s="1"/>
      <x:c r="B19" s="1"/>
      <x:c r="C19" s="1"/>
      <x:c r="D19" s="1"/>
      <x:c r="E19" s="1"/>
      <x:c r="F19" s="3"/>
      <x:c r="G19" s="3"/>
      <x:c r="H19" s="3"/>
      <x:c r="I19" s="3"/>
      <x:c r="J19" s="3"/>
      <x:c r="K19" s="3"/>
      <x:c r="L19" s="3"/>
      <x:c r="M19" s="3"/>
      <x:c r="N19" s="1"/>
      <x:c r="O19" s="1"/>
    </x:row>
    <x:row r="20" ht="21" customHeight="1">
      <x:c r="A20" s="1"/>
      <x:c r="B20" s="1"/>
      <x:c r="C20" s="1" t="str">
        <x:v>Cash flows supporting each cap rate</x:v>
      </x:c>
      <x:c r="D20" s="1"/>
      <x:c r="E20" s="1"/>
      <x:c r="F20" s="3"/>
      <x:c r="G20" s="3"/>
      <x:c r="H20" s="3"/>
      <x:c r="I20" s="3"/>
      <x:c r="J20" s="3"/>
      <x:c r="K20" s="3"/>
      <x:c r="L20" s="3"/>
      <x:c r="M20" s="3"/>
      <x:c r="N20" s="1"/>
      <x:c r="O20" s="1"/>
    </x:row>
    <x:row r="21" ht="21" customHeight="1">
      <x:c r="A21" s="1"/>
      <x:c r="B21" s="1"/>
      <x:c r="C21" s="1"/>
      <x:c r="D21" s="42" t="n">
        <x:f>'Forecast'!F7</x:f>
        <x:v>46295</x:v>
      </x:c>
      <x:c r="E21" s="42" t="n">
        <x:f>'Forecast'!G7</x:f>
        <x:v>46660</x:v>
      </x:c>
      <x:c r="F21" s="43" t="n">
        <x:f>'Forecast'!H7</x:f>
        <x:v>47026</x:v>
      </x:c>
      <x:c r="G21" s="43" t="n">
        <x:f>'Forecast'!I7</x:f>
        <x:v>47391</x:v>
      </x:c>
      <x:c r="H21" s="43" t="n">
        <x:f>'Forecast'!J7</x:f>
        <x:v>47756</x:v>
      </x:c>
      <x:c r="I21" s="43" t="n">
        <x:f>'Forecast'!K7</x:f>
        <x:v>48121</x:v>
      </x:c>
      <x:c r="J21" s="43" t="n">
        <x:f>'Forecast'!L7</x:f>
        <x:v>48487</x:v>
      </x:c>
      <x:c r="K21" s="43" t="n">
        <x:f>'Forecast'!M7</x:f>
        <x:v>48852</x:v>
      </x:c>
      <x:c r="L21" s="3"/>
      <x:c r="M21" s="3"/>
      <x:c r="N21" s="1"/>
      <x:c r="O21" s="1"/>
    </x:row>
    <x:row r="22" ht="21" customHeight="1">
      <x:c r="A22" s="1"/>
      <x:c r="B22" s="1"/>
      <x:c r="C22" s="44" t="n">
        <x:v>0.065</x:v>
      </x:c>
      <x:c r="D22" s="47" t="n">
        <x:f>'Forecast'!F91</x:f>
        <x:v>-2458577.5</x:v>
      </x:c>
      <x:c r="E22" s="47" t="n">
        <x:f>'Forecast'!G91</x:f>
        <x:v>-2383006.9125</x:v>
      </x:c>
      <x:c r="F22" s="8" t="n">
        <x:f>'Forecast'!H91</x:f>
        <x:v>-1683027.9125</x:v>
      </x:c>
      <x:c r="G22" s="8" t="n">
        <x:f>'Forecast'!I91</x:f>
        <x:v>-512628.2875</x:v>
      </x:c>
      <x:c r="H22" s="8" t="n">
        <x:f>'Forecast'!J91</x:f>
        <x:v>1237.5812499999738</x:v>
      </x:c>
      <x:c r="I22" s="8" t="n">
        <x:f>'Forecast'!K91</x:f>
        <x:v>540513.987890625</x:v>
      </x:c>
      <x:c r="J22" s="8" t="n">
        <x:f>'Forecast'!L91</x:f>
        <x:v>455776.6348413081</x:v>
      </x:c>
      <x:c r="K22" s="3" t="n">
        <x:f>I10</x:f>
        <x:v>10880515.765381368</x:v>
      </x:c>
      <x:c r="L22" s="3"/>
      <x:c r="M22" s="3"/>
      <x:c r="N22" s="1"/>
      <x:c r="O22" s="1"/>
    </x:row>
    <x:row r="23" ht="21" customHeight="1">
      <x:c r="A23" s="1"/>
      <x:c r="B23" s="1"/>
      <x:c r="C23" s="44" t="n">
        <x:v>0.07</x:v>
      </x:c>
      <x:c r="D23" s="47" t="n">
        <x:f>'Forecast'!F91</x:f>
        <x:v>-2458577.5</x:v>
      </x:c>
      <x:c r="E23" s="47" t="n">
        <x:f>'Forecast'!G91</x:f>
        <x:v>-2383006.9125</x:v>
      </x:c>
      <x:c r="F23" s="8" t="n">
        <x:f>'Forecast'!H91</x:f>
        <x:v>-1683027.9125</x:v>
      </x:c>
      <x:c r="G23" s="8" t="n">
        <x:f>'Forecast'!I91</x:f>
        <x:v>-512628.2875</x:v>
      </x:c>
      <x:c r="H23" s="8" t="n">
        <x:f>'Forecast'!J91</x:f>
        <x:v>1237.5812499999738</x:v>
      </x:c>
      <x:c r="I23" s="8" t="n">
        <x:f>'Forecast'!K91</x:f>
        <x:v>540513.987890625</x:v>
      </x:c>
      <x:c r="J23" s="8" t="n">
        <x:f>'Forecast'!L91</x:f>
        <x:v>455776.6348413081</x:v>
      </x:c>
      <x:c r="K23" s="3" t="n">
        <x:f>I11</x:f>
        <x:v>10163612.245329725</x:v>
      </x:c>
      <x:c r="L23" s="3"/>
      <x:c r="M23" s="3"/>
      <x:c r="N23" s="1"/>
      <x:c r="O23" s="1"/>
    </x:row>
    <x:row r="24" ht="21" customHeight="1">
      <x:c r="A24" s="1"/>
      <x:c r="B24" s="1"/>
      <x:c r="C24" s="44" t="n">
        <x:v>0.075</x:v>
      </x:c>
      <x:c r="D24" s="47" t="n">
        <x:f>'Forecast'!F91</x:f>
        <x:v>-2458577.5</x:v>
      </x:c>
      <x:c r="E24" s="47" t="n">
        <x:f>'Forecast'!G91</x:f>
        <x:v>-2383006.9125</x:v>
      </x:c>
      <x:c r="F24" s="8" t="n">
        <x:f>'Forecast'!H91</x:f>
        <x:v>-1683027.9125</x:v>
      </x:c>
      <x:c r="G24" s="8" t="n">
        <x:f>'Forecast'!I91</x:f>
        <x:v>-512628.2875</x:v>
      </x:c>
      <x:c r="H24" s="8" t="n">
        <x:f>'Forecast'!J91</x:f>
        <x:v>1237.5812499999738</x:v>
      </x:c>
      <x:c r="I24" s="8" t="n">
        <x:f>'Forecast'!K91</x:f>
        <x:v>540513.987890625</x:v>
      </x:c>
      <x:c r="J24" s="8" t="n">
        <x:f>'Forecast'!L91</x:f>
        <x:v>455776.6348413081</x:v>
      </x:c>
      <x:c r="K24" s="3" t="n">
        <x:f>I12</x:f>
        <x:v>9417571.256214825</x:v>
      </x:c>
      <x:c r="L24" s="3"/>
      <x:c r="M24" s="3"/>
      <x:c r="N24" s="1"/>
      <x:c r="O24" s="1"/>
    </x:row>
    <x:row r="25" ht="21" customHeight="1">
      <x:c r="A25" s="1"/>
      <x:c r="B25" s="1"/>
      <x:c r="C25" s="44" t="n">
        <x:v>0.08</x:v>
      </x:c>
      <x:c r="D25" s="47" t="n">
        <x:f>'Forecast'!F91</x:f>
        <x:v>-2458577.5</x:v>
      </x:c>
      <x:c r="E25" s="47" t="n">
        <x:f>'Forecast'!G91</x:f>
        <x:v>-2383006.9125</x:v>
      </x:c>
      <x:c r="F25" s="8" t="n">
        <x:f>'Forecast'!H91</x:f>
        <x:v>-1683027.9125</x:v>
      </x:c>
      <x:c r="G25" s="8" t="n">
        <x:f>'Forecast'!I91</x:f>
        <x:v>-512628.2875</x:v>
      </x:c>
      <x:c r="H25" s="8" t="n">
        <x:f>'Forecast'!J91</x:f>
        <x:v>1237.5812499999738</x:v>
      </x:c>
      <x:c r="I25" s="8" t="n">
        <x:f>'Forecast'!K91</x:f>
        <x:v>540513.987890625</x:v>
      </x:c>
      <x:c r="J25" s="8" t="n">
        <x:f>'Forecast'!L91</x:f>
        <x:v>455776.6348413081</x:v>
      </x:c>
      <x:c r="K25" s="3" t="n">
        <x:f>I13</x:f>
        <x:v>8738006.461165871</x:v>
      </x:c>
      <x:c r="L25" s="3"/>
      <x:c r="M25" s="3"/>
      <x:c r="N25" s="1"/>
      <x:c r="O25" s="1"/>
    </x:row>
    <x:row r="26" ht="21" customHeight="1">
      <x:c r="A26" s="1"/>
      <x:c r="B26" s="1"/>
      <x:c r="C26" s="44" t="n">
        <x:v>0.085</x:v>
      </x:c>
      <x:c r="D26" s="47" t="n">
        <x:f>'Forecast'!F91</x:f>
        <x:v>-2458577.5</x:v>
      </x:c>
      <x:c r="E26" s="47" t="n">
        <x:f>'Forecast'!G91</x:f>
        <x:v>-2383006.9125</x:v>
      </x:c>
      <x:c r="F26" s="8" t="n">
        <x:f>'Forecast'!H91</x:f>
        <x:v>-1683027.9125</x:v>
      </x:c>
      <x:c r="G26" s="8" t="n">
        <x:f>'Forecast'!I91</x:f>
        <x:v>-512628.2875</x:v>
      </x:c>
      <x:c r="H26" s="8" t="n">
        <x:f>'Forecast'!J91</x:f>
        <x:v>1237.5812499999738</x:v>
      </x:c>
      <x:c r="I26" s="8" t="n">
        <x:f>'Forecast'!K91</x:f>
        <x:v>540513.987890625</x:v>
      </x:c>
      <x:c r="J26" s="8" t="n">
        <x:f>'Forecast'!L91</x:f>
        <x:v>455776.6348413081</x:v>
      </x:c>
      <x:c r="K26" s="3" t="n">
        <x:f>I14</x:f>
        <x:v>8138390.465534444</x:v>
      </x:c>
      <x:c r="L26" s="3"/>
      <x:c r="M26" s="3"/>
      <x:c r="N26" s="1"/>
      <x:c r="O26" s="1"/>
    </x:row>
    <x:row r="27" ht="21" customHeight="1">
      <x:c r="A27" s="1"/>
      <x:c r="B27" s="1"/>
      <x:c r="C27" s="44" t="n">
        <x:v>0.09</x:v>
      </x:c>
      <x:c r="D27" s="47" t="n">
        <x:f>'Forecast'!F91</x:f>
        <x:v>-2458577.5</x:v>
      </x:c>
      <x:c r="E27" s="47" t="n">
        <x:f>'Forecast'!G91</x:f>
        <x:v>-2383006.9125</x:v>
      </x:c>
      <x:c r="F27" s="8" t="n">
        <x:f>'Forecast'!H91</x:f>
        <x:v>-1683027.9125</x:v>
      </x:c>
      <x:c r="G27" s="8" t="n">
        <x:f>'Forecast'!I91</x:f>
        <x:v>-512628.2875</x:v>
      </x:c>
      <x:c r="H27" s="8" t="n">
        <x:f>'Forecast'!J91</x:f>
        <x:v>1237.5812499999738</x:v>
      </x:c>
      <x:c r="I27" s="8" t="n">
        <x:f>'Forecast'!K91</x:f>
        <x:v>540513.987890625</x:v>
      </x:c>
      <x:c r="J27" s="8" t="n">
        <x:f>'Forecast'!L91</x:f>
        <x:v>455776.6348413081</x:v>
      </x:c>
      <x:c r="K27" s="3" t="n">
        <x:f>I15</x:f>
        <x:v>7605398.469417618</x:v>
      </x:c>
      <x:c r="L27" s="3"/>
      <x:c r="M27" s="3"/>
      <x:c r="N27" s="1"/>
      <x:c r="O27" s="1"/>
    </x:row>
    <x:row r="28" ht="21" customHeight="1">
      <x:c r="A28" s="1"/>
      <x:c r="B28" s="1"/>
      <x:c r="C28" s="1"/>
      <x:c r="D28" s="1"/>
      <x:c r="E28" s="1"/>
      <x:c r="F28" s="3"/>
      <x:c r="G28" s="3"/>
      <x:c r="H28" s="3"/>
      <x:c r="I28" s="3"/>
      <x:c r="J28" s="3"/>
      <x:c r="K28" s="3"/>
      <x:c r="L28" s="3"/>
      <x:c r="M28" s="3"/>
      <x:c r="N28" s="1"/>
      <x:c r="O28" s="1"/>
    </x:row>
    <x:row r="29" ht="21" customHeight="1">
      <x:c r="A29" s="1"/>
      <x:c r="B29" s="1"/>
      <x:c r="C29" s="1"/>
      <x:c r="D29" s="1"/>
      <x:c r="E29" s="1"/>
      <x:c r="F29" s="3"/>
      <x:c r="G29" s="3"/>
      <x:c r="H29" s="3"/>
      <x:c r="I29" s="3"/>
      <x:c r="J29" s="3"/>
      <x:c r="K29" s="3"/>
      <x:c r="L29" s="3"/>
      <x:c r="M29" s="3"/>
      <x:c r="N29" s="1"/>
      <x:c r="O29" s="1"/>
    </x:row>
    <x:row r="30" ht="21" customHeight="1">
      <x:c r="A30" s="1"/>
      <x:c r="B30" s="1"/>
      <x:c r="C30" s="1"/>
      <x:c r="D30" s="1"/>
      <x:c r="E30" s="1"/>
      <x:c r="F30" s="3"/>
      <x:c r="G30" s="3"/>
      <x:c r="H30" s="3"/>
      <x:c r="I30" s="3"/>
      <x:c r="J30" s="3"/>
      <x:c r="K30" s="3"/>
      <x:c r="L30" s="3"/>
      <x:c r="M30" s="3"/>
      <x:c r="N30" s="1"/>
      <x:c r="O30" s="1"/>
    </x:row>
    <x:row r="31" ht="21" customHeight="1">
      <x:c r="A31" s="1"/>
      <x:c r="B31" s="1"/>
      <x:c r="C31" s="1"/>
      <x:c r="D31" s="1"/>
      <x:c r="E31" s="1"/>
      <x:c r="F31" s="3"/>
      <x:c r="G31" s="3"/>
      <x:c r="H31" s="3"/>
      <x:c r="I31" s="3"/>
      <x:c r="J31" s="3"/>
      <x:c r="K31" s="3"/>
      <x:c r="L31" s="3"/>
      <x:c r="M31" s="3"/>
      <x:c r="N31" s="1"/>
      <x:c r="O31" s="1"/>
    </x:row>
    <x:row r="32" ht="21" customHeight="1">
      <x:c r="A32" s="1"/>
      <x:c r="B32" s="1"/>
      <x:c r="C32" s="1"/>
      <x:c r="D32" s="1"/>
      <x:c r="E32" s="1"/>
      <x:c r="F32" s="3"/>
      <x:c r="G32" s="3"/>
      <x:c r="H32" s="3"/>
      <x:c r="I32" s="3"/>
      <x:c r="J32" s="3"/>
      <x:c r="K32" s="3"/>
      <x:c r="L32" s="3"/>
      <x:c r="M32" s="3"/>
      <x:c r="N32" s="1"/>
      <x:c r="O32" s="1"/>
    </x:row>
    <x:row r="33" ht="21" customHeight="1">
      <x:c r="A33" s="1"/>
      <x:c r="B33" s="1"/>
      <x:c r="C33" s="1"/>
      <x:c r="D33" s="1"/>
      <x:c r="E33" s="1"/>
      <x:c r="F33" s="3"/>
      <x:c r="G33" s="3"/>
      <x:c r="H33" s="3"/>
      <x:c r="I33" s="3"/>
      <x:c r="J33" s="3"/>
      <x:c r="K33" s="3"/>
      <x:c r="L33" s="3"/>
      <x:c r="M33" s="3"/>
      <x:c r="N33" s="1"/>
      <x:c r="O33" s="1"/>
    </x:row>
    <x:row r="34" ht="21" customHeight="1">
      <x:c r="A34" s="1"/>
      <x:c r="B34" s="1"/>
      <x:c r="C34" s="1"/>
      <x:c r="D34" s="1"/>
      <x:c r="E34" s="1"/>
      <x:c r="F34" s="3"/>
      <x:c r="G34" s="3"/>
      <x:c r="H34" s="3"/>
      <x:c r="I34" s="3"/>
      <x:c r="J34" s="3"/>
      <x:c r="K34" s="3"/>
      <x:c r="L34" s="3"/>
      <x:c r="M34" s="3"/>
      <x:c r="N34" s="1"/>
      <x:c r="O34" s="1"/>
    </x:row>
    <x:row r="35" ht="21" customHeight="1">
      <x:c r="A35" s="1"/>
      <x:c r="B35" s="1"/>
      <x:c r="C35" s="1"/>
      <x:c r="D35" s="1"/>
      <x:c r="E35" s="1"/>
      <x:c r="F35" s="3"/>
      <x:c r="G35" s="3"/>
      <x:c r="H35" s="3"/>
      <x:c r="I35" s="3"/>
      <x:c r="J35" s="3"/>
      <x:c r="K35" s="3"/>
      <x:c r="L35" s="3"/>
      <x:c r="M35" s="3"/>
      <x:c r="N35" s="1"/>
      <x:c r="O35" s="1"/>
    </x:row>
    <x:row r="36" ht="21" customHeight="1">
      <x:c r="A36" s="1"/>
      <x:c r="B36" s="1"/>
      <x:c r="C36" s="1"/>
      <x:c r="D36" s="1"/>
      <x:c r="E36" s="1"/>
      <x:c r="F36" s="3"/>
      <x:c r="G36" s="3"/>
      <x:c r="H36" s="3"/>
      <x:c r="I36" s="3"/>
      <x:c r="J36" s="3"/>
      <x:c r="K36" s="3"/>
      <x:c r="L36" s="3"/>
      <x:c r="M36" s="3"/>
      <x:c r="N36" s="1"/>
      <x:c r="O36" s="1"/>
    </x:row>
    <x:row r="37" ht="21" customHeight="1">
      <x:c r="A37" s="1"/>
      <x:c r="B37" s="1"/>
      <x:c r="C37" s="1"/>
      <x:c r="D37" s="1"/>
      <x:c r="E37" s="1"/>
      <x:c r="F37" s="3"/>
      <x:c r="G37" s="3"/>
      <x:c r="H37" s="3"/>
      <x:c r="I37" s="3"/>
      <x:c r="J37" s="3"/>
      <x:c r="K37" s="3"/>
      <x:c r="L37" s="3"/>
      <x:c r="M37" s="3"/>
      <x:c r="N37" s="1"/>
      <x:c r="O37" s="1"/>
    </x:row>
    <x:row r="38" ht="21" customHeight="1">
      <x:c r="A38" s="1"/>
      <x:c r="B38" s="1"/>
      <x:c r="C38" s="1"/>
      <x:c r="D38" s="1"/>
      <x:c r="E38" s="1"/>
      <x:c r="F38" s="3"/>
      <x:c r="G38" s="3"/>
      <x:c r="H38" s="3"/>
      <x:c r="I38" s="3"/>
      <x:c r="J38" s="3"/>
      <x:c r="K38" s="3"/>
      <x:c r="L38" s="3"/>
      <x:c r="M38" s="3"/>
      <x:c r="N38" s="1"/>
      <x:c r="O38" s="1"/>
    </x:row>
    <x:row r="39" ht="21" customHeight="1">
      <x:c r="A39" s="1"/>
      <x:c r="B39" s="1"/>
      <x:c r="C39" s="1"/>
      <x:c r="D39" s="1"/>
      <x:c r="E39" s="1"/>
      <x:c r="F39" s="3"/>
      <x:c r="G39" s="3"/>
      <x:c r="H39" s="3"/>
      <x:c r="I39" s="3"/>
      <x:c r="J39" s="3"/>
      <x:c r="K39" s="3"/>
      <x:c r="L39" s="3"/>
      <x:c r="M39" s="3"/>
      <x:c r="N39" s="1"/>
      <x:c r="O39" s="1"/>
    </x:row>
    <x:row r="40" ht="21" customHeight="1">
      <x:c r="A40" s="1"/>
      <x:c r="B40" s="1"/>
      <x:c r="C40" s="1"/>
      <x:c r="D40" s="1"/>
      <x:c r="E40" s="1"/>
      <x:c r="F40" s="3"/>
      <x:c r="G40" s="3"/>
      <x:c r="H40" s="3"/>
      <x:c r="I40" s="3"/>
      <x:c r="J40" s="3"/>
      <x:c r="K40" s="3"/>
      <x:c r="L40" s="3"/>
      <x:c r="M40" s="3"/>
      <x:c r="N40" s="1"/>
      <x:c r="O40" s="1"/>
    </x:row>
    <x:row r="41" ht="21" customHeight="1">
      <x:c r="A41" s="1"/>
      <x:c r="B41" s="1"/>
      <x:c r="C41" s="1"/>
      <x:c r="D41" s="1"/>
      <x:c r="E41" s="1"/>
      <x:c r="F41" s="3"/>
      <x:c r="G41" s="3"/>
      <x:c r="H41" s="3"/>
      <x:c r="I41" s="3"/>
      <x:c r="J41" s="3"/>
      <x:c r="K41" s="3"/>
      <x:c r="L41" s="3"/>
      <x:c r="M41" s="3"/>
      <x:c r="N41" s="1"/>
      <x:c r="O41" s="1"/>
    </x:row>
    <x:row r="42" ht="21" customHeight="1">
      <x:c r="A42" s="1"/>
      <x:c r="B42" s="1"/>
      <x:c r="C42" s="1"/>
      <x:c r="D42" s="1"/>
      <x:c r="E42" s="1"/>
      <x:c r="F42" s="3"/>
      <x:c r="G42" s="3"/>
      <x:c r="H42" s="3"/>
      <x:c r="I42" s="3"/>
      <x:c r="J42" s="3"/>
      <x:c r="K42" s="3"/>
      <x:c r="L42" s="3"/>
      <x:c r="M42" s="3"/>
      <x:c r="N42" s="1"/>
      <x:c r="O42" s="1"/>
    </x:row>
    <x:row r="43" ht="21" customHeight="1">
      <x:c r="A43" s="1"/>
      <x:c r="B43" s="1"/>
      <x:c r="C43" s="1"/>
      <x:c r="D43" s="1"/>
      <x:c r="E43" s="1"/>
      <x:c r="F43" s="3"/>
      <x:c r="G43" s="3"/>
      <x:c r="H43" s="3"/>
      <x:c r="I43" s="3"/>
      <x:c r="J43" s="3"/>
      <x:c r="K43" s="3"/>
      <x:c r="L43" s="3"/>
      <x:c r="M43" s="3"/>
      <x:c r="N43" s="1"/>
      <x:c r="O43" s="1"/>
    </x:row>
    <x:row r="44" ht="21" customHeight="1">
      <x:c r="A44" s="1"/>
      <x:c r="B44" s="1"/>
      <x:c r="C44" s="1"/>
      <x:c r="D44" s="1"/>
      <x:c r="E44" s="1"/>
      <x:c r="F44" s="3"/>
      <x:c r="G44" s="3"/>
      <x:c r="H44" s="3"/>
      <x:c r="I44" s="3"/>
      <x:c r="J44" s="3"/>
      <x:c r="K44" s="3"/>
      <x:c r="L44" s="3"/>
      <x:c r="M44" s="3"/>
      <x:c r="N44" s="1"/>
      <x:c r="O44" s="1"/>
    </x:row>
    <x:row r="45" ht="21" customHeight="1">
      <x:c r="A45" s="1"/>
      <x:c r="B45" s="1"/>
      <x:c r="C45" s="1"/>
      <x:c r="D45" s="1"/>
      <x:c r="E45" s="1"/>
      <x:c r="F45" s="3"/>
      <x:c r="G45" s="3"/>
      <x:c r="H45" s="3"/>
      <x:c r="I45" s="3"/>
      <x:c r="J45" s="3"/>
      <x:c r="K45" s="3"/>
      <x:c r="L45" s="3"/>
      <x:c r="M45" s="3"/>
      <x:c r="N45" s="1"/>
      <x:c r="O45" s="1"/>
    </x:row>
    <x:row r="46" ht="21" customHeight="1">
      <x:c r="A46" s="1"/>
      <x:c r="B46" s="1"/>
      <x:c r="C46" s="1"/>
      <x:c r="D46" s="1"/>
      <x:c r="E46" s="1"/>
      <x:c r="F46" s="3"/>
      <x:c r="G46" s="3"/>
      <x:c r="H46" s="3"/>
      <x:c r="I46" s="3"/>
      <x:c r="J46" s="3"/>
      <x:c r="K46" s="3"/>
      <x:c r="L46" s="3"/>
      <x:c r="M46" s="3"/>
      <x:c r="N46" s="1"/>
      <x:c r="O46" s="1"/>
    </x:row>
    <x:row r="47" ht="21" customHeight="1">
      <x:c r="A47" s="1"/>
      <x:c r="B47" s="1"/>
      <x:c r="C47" s="1"/>
      <x:c r="D47" s="1"/>
      <x:c r="E47" s="1"/>
      <x:c r="F47" s="3"/>
      <x:c r="G47" s="3"/>
      <x:c r="H47" s="3"/>
      <x:c r="I47" s="3"/>
      <x:c r="J47" s="3"/>
      <x:c r="K47" s="3"/>
      <x:c r="L47" s="3"/>
      <x:c r="M47" s="3"/>
      <x:c r="N47" s="1"/>
      <x:c r="O47" s="1"/>
    </x:row>
    <x:row r="48" ht="21" customHeight="1">
      <x:c r="A48" s="1"/>
      <x:c r="B48" s="1"/>
      <x:c r="C48" s="1"/>
      <x:c r="D48" s="1"/>
      <x:c r="E48" s="1"/>
      <x:c r="F48" s="3"/>
      <x:c r="G48" s="3"/>
      <x:c r="H48" s="3"/>
      <x:c r="I48" s="3"/>
      <x:c r="J48" s="3"/>
      <x:c r="K48" s="3"/>
      <x:c r="L48" s="3"/>
      <x:c r="M48" s="3"/>
      <x:c r="N48" s="1"/>
      <x:c r="O48" s="1"/>
    </x:row>
    <x:row r="49" ht="21" customHeight="1">
      <x:c r="A49" s="1"/>
      <x:c r="B49" s="1"/>
      <x:c r="C49" s="1"/>
      <x:c r="D49" s="1"/>
      <x:c r="E49" s="1"/>
      <x:c r="F49" s="3"/>
      <x:c r="G49" s="3"/>
      <x:c r="H49" s="3"/>
      <x:c r="I49" s="3"/>
      <x:c r="J49" s="3"/>
      <x:c r="K49" s="3"/>
      <x:c r="L49" s="3"/>
      <x:c r="M49" s="3"/>
      <x:c r="N49" s="1"/>
      <x:c r="O49" s="1"/>
    </x:row>
    <x:row r="50" ht="21" customHeight="1">
      <x:c r="A50" s="1"/>
      <x:c r="B50" s="1"/>
      <x:c r="C50" s="1"/>
      <x:c r="D50" s="1"/>
      <x:c r="E50" s="1"/>
      <x:c r="F50" s="3"/>
      <x:c r="G50" s="3"/>
      <x:c r="H50" s="3"/>
      <x:c r="I50" s="3"/>
      <x:c r="J50" s="3"/>
      <x:c r="K50" s="3"/>
      <x:c r="L50" s="3"/>
      <x:c r="M50" s="3"/>
      <x:c r="N50" s="1"/>
      <x:c r="O50" s="1"/>
    </x:row>
    <x:row r="51" ht="21" customHeight="1">
      <x:c r="A51" s="1"/>
      <x:c r="B51" s="1"/>
      <x:c r="C51" s="1"/>
      <x:c r="D51" s="1"/>
      <x:c r="E51" s="1"/>
      <x:c r="F51" s="3"/>
      <x:c r="G51" s="3"/>
      <x:c r="H51" s="3"/>
      <x:c r="I51" s="3"/>
      <x:c r="J51" s="3"/>
      <x:c r="K51" s="3"/>
      <x:c r="L51" s="3"/>
      <x:c r="M51" s="3"/>
      <x:c r="N51" s="1"/>
      <x:c r="O51" s="1"/>
    </x:row>
    <x:row r="52" ht="21" customHeight="1">
      <x:c r="A52" s="1"/>
      <x:c r="B52" s="1"/>
      <x:c r="C52" s="1"/>
      <x:c r="D52" s="1"/>
      <x:c r="E52" s="1"/>
      <x:c r="F52" s="3"/>
      <x:c r="G52" s="3"/>
      <x:c r="H52" s="3"/>
      <x:c r="I52" s="3"/>
      <x:c r="J52" s="3"/>
      <x:c r="K52" s="3"/>
      <x:c r="L52" s="3"/>
      <x:c r="M52" s="3"/>
      <x:c r="N52" s="1"/>
      <x:c r="O52" s="1"/>
    </x:row>
    <x:row r="53" ht="21" customHeight="1">
      <x:c r="A53" s="1"/>
      <x:c r="B53" s="1"/>
      <x:c r="C53" s="1"/>
      <x:c r="D53" s="1"/>
      <x:c r="E53" s="1"/>
      <x:c r="F53" s="3"/>
      <x:c r="G53" s="3"/>
      <x:c r="H53" s="3"/>
      <x:c r="I53" s="3"/>
      <x:c r="J53" s="3"/>
      <x:c r="K53" s="3"/>
      <x:c r="L53" s="3"/>
      <x:c r="M53" s="3"/>
      <x:c r="N53" s="1"/>
      <x:c r="O53" s="1"/>
    </x:row>
    <x:row r="54" ht="21" customHeight="1">
      <x:c r="A54" s="1"/>
      <x:c r="B54" s="1"/>
      <x:c r="C54" s="1"/>
      <x:c r="D54" s="1"/>
      <x:c r="E54" s="1"/>
      <x:c r="F54" s="3"/>
      <x:c r="G54" s="3"/>
      <x:c r="H54" s="3"/>
      <x:c r="I54" s="3"/>
      <x:c r="J54" s="3"/>
      <x:c r="K54" s="3"/>
      <x:c r="L54" s="3"/>
      <x:c r="M54" s="3"/>
      <x:c r="N54" s="1"/>
      <x:c r="O54" s="1"/>
    </x:row>
    <x:row r="55" ht="21" customHeight="1">
      <x:c r="A55" s="1"/>
      <x:c r="B55" s="1"/>
      <x:c r="C55" s="1"/>
      <x:c r="D55" s="1"/>
      <x:c r="E55" s="1"/>
      <x:c r="F55" s="3"/>
      <x:c r="G55" s="3"/>
      <x:c r="H55" s="3"/>
      <x:c r="I55" s="3"/>
      <x:c r="J55" s="3"/>
      <x:c r="K55" s="3"/>
      <x:c r="L55" s="3"/>
      <x:c r="M55" s="3"/>
      <x:c r="N55" s="1"/>
      <x:c r="O55" s="1"/>
    </x:row>
    <x:row r="56" ht="21" customHeight="1">
      <x:c r="A56" s="1"/>
      <x:c r="B56" s="1"/>
      <x:c r="C56" s="1"/>
      <x:c r="D56" s="1"/>
      <x:c r="E56" s="1"/>
      <x:c r="F56" s="3"/>
      <x:c r="G56" s="3"/>
      <x:c r="H56" s="3"/>
      <x:c r="I56" s="3"/>
      <x:c r="J56" s="3"/>
      <x:c r="K56" s="3"/>
      <x:c r="L56" s="3"/>
      <x:c r="M56" s="3"/>
      <x:c r="N56" s="1"/>
      <x:c r="O56" s="1"/>
    </x:row>
    <x:row r="57" ht="21" customHeight="1">
      <x:c r="A57" s="1"/>
      <x:c r="B57" s="1"/>
      <x:c r="C57" s="1"/>
      <x:c r="D57" s="1"/>
      <x:c r="E57" s="1"/>
      <x:c r="F57" s="3"/>
      <x:c r="G57" s="3"/>
      <x:c r="H57" s="3"/>
      <x:c r="I57" s="3"/>
      <x:c r="J57" s="3"/>
      <x:c r="K57" s="3"/>
      <x:c r="L57" s="3"/>
      <x:c r="M57" s="3"/>
      <x:c r="N57" s="1"/>
      <x:c r="O57" s="1"/>
    </x:row>
    <x:row r="58" ht="21" customHeight="1">
      <x:c r="A58" s="1"/>
      <x:c r="B58" s="1"/>
      <x:c r="C58" s="1"/>
      <x:c r="D58" s="1"/>
      <x:c r="E58" s="1"/>
      <x:c r="F58" s="3"/>
      <x:c r="G58" s="3"/>
      <x:c r="H58" s="3"/>
      <x:c r="I58" s="3"/>
      <x:c r="J58" s="3"/>
      <x:c r="K58" s="3"/>
      <x:c r="L58" s="3"/>
      <x:c r="M58" s="3"/>
      <x:c r="N58" s="1"/>
      <x:c r="O58" s="1"/>
    </x:row>
    <x:row r="59" ht="21" customHeight="1">
      <x:c r="A59" s="1"/>
      <x:c r="B59" s="1"/>
      <x:c r="C59" s="1"/>
      <x:c r="D59" s="1"/>
      <x:c r="E59" s="1"/>
      <x:c r="F59" s="3"/>
      <x:c r="G59" s="3"/>
      <x:c r="H59" s="3"/>
      <x:c r="I59" s="3"/>
      <x:c r="J59" s="3"/>
      <x:c r="K59" s="3"/>
      <x:c r="L59" s="3"/>
      <x:c r="M59" s="3"/>
      <x:c r="N59" s="1"/>
      <x:c r="O59" s="1"/>
    </x:row>
    <x:row r="60" ht="21" customHeight="1">
      <x:c r="A60" s="1"/>
      <x:c r="B60" s="1"/>
      <x:c r="C60" s="1"/>
      <x:c r="D60" s="1"/>
      <x:c r="E60" s="1"/>
      <x:c r="F60" s="3"/>
      <x:c r="G60" s="3"/>
      <x:c r="H60" s="3"/>
      <x:c r="I60" s="3"/>
      <x:c r="J60" s="3"/>
      <x:c r="K60" s="3"/>
      <x:c r="L60" s="3"/>
      <x:c r="M60" s="3"/>
      <x:c r="N60" s="1"/>
      <x:c r="O60" s="1"/>
    </x:row>
    <x:row r="61" ht="21" customHeight="1">
      <x:c r="A61" s="1"/>
      <x:c r="B61" s="1"/>
      <x:c r="C61" s="1"/>
      <x:c r="D61" s="1"/>
      <x:c r="E61" s="1"/>
      <x:c r="F61" s="3"/>
      <x:c r="G61" s="3"/>
      <x:c r="H61" s="3"/>
      <x:c r="I61" s="3"/>
      <x:c r="J61" s="3"/>
      <x:c r="K61" s="3"/>
      <x:c r="L61" s="3"/>
      <x:c r="M61" s="3"/>
      <x:c r="N61" s="1"/>
      <x:c r="O61" s="1"/>
    </x:row>
    <x:row r="62" ht="21" customHeight="1">
      <x:c r="A62" s="1"/>
      <x:c r="B62" s="1"/>
      <x:c r="C62" s="1"/>
      <x:c r="D62" s="1"/>
      <x:c r="E62" s="1"/>
      <x:c r="F62" s="3"/>
      <x:c r="G62" s="3"/>
      <x:c r="H62" s="3"/>
      <x:c r="I62" s="3"/>
      <x:c r="J62" s="3"/>
      <x:c r="K62" s="3"/>
      <x:c r="L62" s="3"/>
      <x:c r="M62" s="3"/>
      <x:c r="N62" s="1"/>
      <x:c r="O62" s="1"/>
    </x:row>
    <x:row r="63" ht="21" customHeight="1">
      <x:c r="A63" s="1"/>
      <x:c r="B63" s="1"/>
      <x:c r="C63" s="1"/>
      <x:c r="D63" s="1"/>
      <x:c r="E63" s="1"/>
      <x:c r="F63" s="3"/>
      <x:c r="G63" s="3"/>
      <x:c r="H63" s="3"/>
      <x:c r="I63" s="3"/>
      <x:c r="J63" s="3"/>
      <x:c r="K63" s="3"/>
      <x:c r="L63" s="3"/>
      <x:c r="M63" s="3"/>
      <x:c r="N63" s="1"/>
      <x:c r="O63" s="1"/>
    </x:row>
    <x:row r="64" ht="21" customHeight="1">
      <x:c r="A64" s="1"/>
      <x:c r="B64" s="1"/>
      <x:c r="C64" s="1"/>
      <x:c r="D64" s="1"/>
      <x:c r="E64" s="1"/>
      <x:c r="F64" s="3"/>
      <x:c r="G64" s="3"/>
      <x:c r="H64" s="3"/>
      <x:c r="I64" s="3"/>
      <x:c r="J64" s="3"/>
      <x:c r="K64" s="3"/>
      <x:c r="L64" s="3"/>
      <x:c r="M64" s="3"/>
      <x:c r="N64" s="1"/>
      <x:c r="O64" s="1"/>
    </x:row>
    <x:row r="65" ht="21" customHeight="1">
      <x:c r="A65" s="1"/>
      <x:c r="B65" s="1"/>
      <x:c r="C65" s="1"/>
      <x:c r="D65" s="1"/>
      <x:c r="E65" s="1"/>
      <x:c r="F65" s="3"/>
      <x:c r="G65" s="3"/>
      <x:c r="H65" s="3"/>
      <x:c r="I65" s="3"/>
      <x:c r="J65" s="3"/>
      <x:c r="K65" s="3"/>
      <x:c r="L65" s="3"/>
      <x:c r="M65" s="3"/>
      <x:c r="N65" s="1"/>
      <x:c r="O65" s="1"/>
    </x:row>
    <x:row r="66" ht="21" customHeight="1">
      <x:c r="A66" s="1"/>
      <x:c r="B66" s="1"/>
      <x:c r="C66" s="1"/>
      <x:c r="D66" s="1"/>
      <x:c r="E66" s="1"/>
      <x:c r="F66" s="3"/>
      <x:c r="G66" s="3"/>
      <x:c r="H66" s="3"/>
      <x:c r="I66" s="3"/>
      <x:c r="J66" s="3"/>
      <x:c r="K66" s="3"/>
      <x:c r="L66" s="3"/>
      <x:c r="M66" s="3"/>
      <x:c r="N66" s="1"/>
      <x:c r="O66" s="1"/>
    </x:row>
    <x:row r="67" ht="21" customHeight="1">
      <x:c r="A67" s="1"/>
      <x:c r="B67" s="1"/>
      <x:c r="C67" s="1"/>
      <x:c r="D67" s="1"/>
      <x:c r="E67" s="1"/>
      <x:c r="F67" s="3"/>
      <x:c r="G67" s="3"/>
      <x:c r="H67" s="3"/>
      <x:c r="I67" s="3"/>
      <x:c r="J67" s="3"/>
      <x:c r="K67" s="3"/>
      <x:c r="L67" s="3"/>
      <x:c r="M67" s="3"/>
      <x:c r="N67" s="1"/>
      <x:c r="O67" s="1"/>
    </x:row>
    <x:row r="68" ht="21" customHeight="1">
      <x:c r="A68" s="1"/>
      <x:c r="B68" s="1"/>
      <x:c r="C68" s="1"/>
      <x:c r="D68" s="1"/>
      <x:c r="E68" s="1"/>
      <x:c r="F68" s="3"/>
      <x:c r="G68" s="3"/>
      <x:c r="H68" s="3"/>
      <x:c r="I68" s="3"/>
      <x:c r="J68" s="3"/>
      <x:c r="K68" s="3"/>
      <x:c r="L68" s="3"/>
      <x:c r="M68" s="3"/>
      <x:c r="N68" s="1"/>
      <x:c r="O68" s="1"/>
    </x:row>
    <x:row r="69" ht="21" customHeight="1">
      <x:c r="A69" s="1"/>
      <x:c r="B69" s="1"/>
      <x:c r="C69" s="1"/>
      <x:c r="D69" s="1"/>
      <x:c r="E69" s="1"/>
      <x:c r="F69" s="3"/>
      <x:c r="G69" s="3"/>
      <x:c r="H69" s="3"/>
      <x:c r="I69" s="3"/>
      <x:c r="J69" s="3"/>
      <x:c r="K69" s="3"/>
      <x:c r="L69" s="3"/>
      <x:c r="M69" s="3"/>
      <x:c r="N69" s="1"/>
      <x:c r="O69" s="1"/>
    </x:row>
    <x:row r="70" ht="21" customHeight="1">
      <x:c r="A70" s="1"/>
      <x:c r="B70" s="1"/>
      <x:c r="C70" s="1"/>
      <x:c r="D70" s="1"/>
      <x:c r="E70" s="1"/>
      <x:c r="F70" s="3"/>
      <x:c r="G70" s="3"/>
      <x:c r="H70" s="3"/>
      <x:c r="I70" s="3"/>
      <x:c r="J70" s="3"/>
      <x:c r="K70" s="3"/>
      <x:c r="L70" s="3"/>
      <x:c r="M70" s="3"/>
      <x:c r="N70" s="1"/>
      <x:c r="O70" s="1"/>
    </x:row>
    <x:row r="71" ht="21" customHeight="1">
      <x:c r="A71" s="1"/>
      <x:c r="B71" s="1"/>
      <x:c r="C71" s="1"/>
      <x:c r="D71" s="1"/>
      <x:c r="E71" s="1"/>
      <x:c r="F71" s="3"/>
      <x:c r="G71" s="3"/>
      <x:c r="H71" s="3"/>
      <x:c r="I71" s="3"/>
      <x:c r="J71" s="3"/>
      <x:c r="K71" s="3"/>
      <x:c r="L71" s="3"/>
      <x:c r="M71" s="3"/>
      <x:c r="N71" s="1"/>
      <x:c r="O71" s="1"/>
    </x:row>
    <x:row r="72" ht="21" customHeight="1">
      <x:c r="A72" s="1"/>
      <x:c r="B72" s="1"/>
      <x:c r="C72" s="1"/>
      <x:c r="D72" s="1"/>
      <x:c r="E72" s="1"/>
      <x:c r="F72" s="3"/>
      <x:c r="G72" s="3"/>
      <x:c r="H72" s="3"/>
      <x:c r="I72" s="3"/>
      <x:c r="J72" s="3"/>
      <x:c r="K72" s="3"/>
      <x:c r="L72" s="3"/>
      <x:c r="M72" s="3"/>
      <x:c r="N72" s="1"/>
      <x:c r="O72" s="1"/>
    </x:row>
    <x:row r="73" ht="21" customHeight="1">
      <x:c r="A73" s="1"/>
      <x:c r="B73" s="1"/>
      <x:c r="C73" s="1"/>
      <x:c r="D73" s="1"/>
      <x:c r="E73" s="1"/>
      <x:c r="F73" s="3"/>
      <x:c r="G73" s="3"/>
      <x:c r="H73" s="3"/>
      <x:c r="I73" s="3"/>
      <x:c r="J73" s="3"/>
      <x:c r="K73" s="3"/>
      <x:c r="L73" s="3"/>
      <x:c r="M73" s="3"/>
      <x:c r="N73" s="1"/>
      <x:c r="O73" s="1"/>
    </x:row>
    <x:row r="74" ht="21" customHeight="1">
      <x:c r="A74" s="1"/>
      <x:c r="B74" s="1"/>
      <x:c r="C74" s="1"/>
      <x:c r="D74" s="1"/>
      <x:c r="E74" s="1"/>
      <x:c r="F74" s="3"/>
      <x:c r="G74" s="3"/>
      <x:c r="H74" s="3"/>
      <x:c r="I74" s="3"/>
      <x:c r="J74" s="3"/>
      <x:c r="K74" s="3"/>
      <x:c r="L74" s="3"/>
      <x:c r="M74" s="3"/>
      <x:c r="N74" s="1"/>
      <x:c r="O74" s="1"/>
    </x:row>
    <x:row r="75" ht="21" customHeight="1">
      <x:c r="A75" s="1"/>
      <x:c r="B75" s="1"/>
      <x:c r="C75" s="1"/>
      <x:c r="D75" s="1"/>
      <x:c r="E75" s="1"/>
      <x:c r="F75" s="3"/>
      <x:c r="G75" s="3"/>
      <x:c r="H75" s="3"/>
      <x:c r="I75" s="3"/>
      <x:c r="J75" s="3"/>
      <x:c r="K75" s="3"/>
      <x:c r="L75" s="3"/>
      <x:c r="M75" s="3"/>
      <x:c r="N75" s="1"/>
      <x:c r="O75" s="1"/>
    </x:row>
    <x:row r="76" ht="21" customHeight="1">
      <x:c r="A76" s="1"/>
      <x:c r="B76" s="1"/>
      <x:c r="C76" s="1"/>
      <x:c r="D76" s="1"/>
      <x:c r="E76" s="1"/>
      <x:c r="F76" s="3"/>
      <x:c r="G76" s="3"/>
      <x:c r="H76" s="3"/>
      <x:c r="I76" s="3"/>
      <x:c r="J76" s="3"/>
      <x:c r="K76" s="3"/>
      <x:c r="L76" s="3"/>
      <x:c r="M76" s="3"/>
      <x:c r="N76" s="1"/>
      <x:c r="O76" s="1"/>
    </x:row>
    <x:row r="77" ht="21" customHeight="1">
      <x:c r="A77" s="1"/>
      <x:c r="B77" s="1"/>
      <x:c r="C77" s="1"/>
      <x:c r="D77" s="1"/>
      <x:c r="E77" s="1"/>
      <x:c r="F77" s="3"/>
      <x:c r="G77" s="3"/>
      <x:c r="H77" s="3"/>
      <x:c r="I77" s="3"/>
      <x:c r="J77" s="3"/>
      <x:c r="K77" s="3"/>
      <x:c r="L77" s="3"/>
      <x:c r="M77" s="3"/>
      <x:c r="N77" s="1"/>
      <x:c r="O77" s="1"/>
    </x:row>
    <x:row r="78" ht="21" customHeight="1">
      <x:c r="A78" s="1"/>
      <x:c r="B78" s="1"/>
      <x:c r="C78" s="1"/>
      <x:c r="D78" s="1"/>
      <x:c r="E78" s="1"/>
      <x:c r="F78" s="3"/>
      <x:c r="G78" s="3"/>
      <x:c r="H78" s="3"/>
      <x:c r="I78" s="3"/>
      <x:c r="J78" s="3"/>
      <x:c r="K78" s="3"/>
      <x:c r="L78" s="3"/>
      <x:c r="M78" s="3"/>
      <x:c r="N78" s="1"/>
      <x:c r="O78" s="1"/>
    </x:row>
    <x:row r="79" ht="21" customHeight="1">
      <x:c r="A79" s="1"/>
      <x:c r="B79" s="1"/>
      <x:c r="C79" s="1"/>
      <x:c r="D79" s="1"/>
      <x:c r="E79" s="1"/>
      <x:c r="F79" s="3"/>
      <x:c r="G79" s="3"/>
      <x:c r="H79" s="3"/>
      <x:c r="I79" s="3"/>
      <x:c r="J79" s="3"/>
      <x:c r="K79" s="3"/>
      <x:c r="L79" s="3"/>
      <x:c r="M79" s="3"/>
      <x:c r="N79" s="1"/>
      <x:c r="O79" s="1"/>
    </x:row>
    <x:row r="80" ht="21" customHeight="1">
      <x:c r="A80" s="1"/>
      <x:c r="B80" s="1"/>
      <x:c r="C80" s="1"/>
      <x:c r="D80" s="1"/>
      <x:c r="E80" s="1"/>
      <x:c r="F80" s="3"/>
      <x:c r="G80" s="3"/>
      <x:c r="H80" s="3"/>
      <x:c r="I80" s="3"/>
      <x:c r="J80" s="3"/>
      <x:c r="K80" s="3"/>
      <x:c r="L80" s="3"/>
      <x:c r="M80" s="3"/>
      <x:c r="N80" s="1"/>
      <x:c r="O80" s="1"/>
    </x:row>
    <x:row r="81" ht="21" customHeight="1">
      <x:c r="A81" s="1"/>
      <x:c r="B81" s="1"/>
      <x:c r="C81" s="1"/>
      <x:c r="D81" s="1"/>
      <x:c r="E81" s="1"/>
      <x:c r="F81" s="3"/>
      <x:c r="G81" s="3"/>
      <x:c r="H81" s="3"/>
      <x:c r="I81" s="3"/>
      <x:c r="J81" s="3"/>
      <x:c r="K81" s="3"/>
      <x:c r="L81" s="3"/>
      <x:c r="M81" s="3"/>
      <x:c r="N81" s="1"/>
      <x:c r="O81" s="1"/>
    </x:row>
    <x:row r="82" ht="21" customHeight="1">
      <x:c r="A82" s="1"/>
      <x:c r="B82" s="1"/>
      <x:c r="C82" s="1"/>
      <x:c r="D82" s="1"/>
      <x:c r="E82" s="1"/>
      <x:c r="F82" s="3"/>
      <x:c r="G82" s="3"/>
      <x:c r="H82" s="3"/>
      <x:c r="I82" s="3"/>
      <x:c r="J82" s="3"/>
      <x:c r="K82" s="3"/>
      <x:c r="L82" s="3"/>
      <x:c r="M82" s="3"/>
      <x:c r="N82" s="1"/>
      <x:c r="O82" s="1"/>
    </x:row>
    <x:row r="83" ht="21" customHeight="1">
      <x:c r="A83" s="1"/>
      <x:c r="B83" s="1"/>
      <x:c r="C83" s="1"/>
      <x:c r="D83" s="1"/>
      <x:c r="E83" s="1"/>
      <x:c r="F83" s="3"/>
      <x:c r="G83" s="3"/>
      <x:c r="H83" s="3"/>
      <x:c r="I83" s="3"/>
      <x:c r="J83" s="3"/>
      <x:c r="K83" s="3"/>
      <x:c r="L83" s="3"/>
      <x:c r="M83" s="3"/>
      <x:c r="N83" s="1"/>
      <x:c r="O83" s="1"/>
    </x:row>
    <x:row r="84" ht="21" customHeight="1">
      <x:c r="A84" s="1"/>
      <x:c r="B84" s="1"/>
      <x:c r="C84" s="1"/>
      <x:c r="D84" s="1"/>
      <x:c r="E84" s="1"/>
      <x:c r="F84" s="3"/>
      <x:c r="G84" s="3"/>
      <x:c r="H84" s="3"/>
      <x:c r="I84" s="3"/>
      <x:c r="J84" s="3"/>
      <x:c r="K84" s="3"/>
      <x:c r="L84" s="3"/>
      <x:c r="M84" s="3"/>
      <x:c r="N84" s="1"/>
      <x:c r="O84" s="1"/>
    </x:row>
    <x:row r="85" ht="21" customHeight="1">
      <x:c r="A85" s="1"/>
      <x:c r="B85" s="1"/>
      <x:c r="C85" s="1"/>
      <x:c r="D85" s="1"/>
      <x:c r="E85" s="1"/>
      <x:c r="F85" s="3"/>
      <x:c r="G85" s="3"/>
      <x:c r="H85" s="3"/>
      <x:c r="I85" s="3"/>
      <x:c r="J85" s="3"/>
      <x:c r="K85" s="3"/>
      <x:c r="L85" s="3"/>
      <x:c r="M85" s="3"/>
      <x:c r="N85" s="1"/>
      <x:c r="O85" s="1"/>
    </x:row>
    <x:row r="86" ht="21" customHeight="1">
      <x:c r="A86" s="1"/>
      <x:c r="B86" s="1"/>
      <x:c r="C86" s="1"/>
      <x:c r="D86" s="1"/>
      <x:c r="E86" s="1"/>
      <x:c r="F86" s="3"/>
      <x:c r="G86" s="3"/>
      <x:c r="H86" s="3"/>
      <x:c r="I86" s="3"/>
      <x:c r="J86" s="3"/>
      <x:c r="K86" s="3"/>
      <x:c r="L86" s="3"/>
      <x:c r="M86" s="3"/>
      <x:c r="N86" s="1"/>
      <x:c r="O86" s="1"/>
    </x:row>
    <x:row r="87" ht="21" customHeight="1">
      <x:c r="A87" s="1"/>
      <x:c r="B87" s="1"/>
      <x:c r="C87" s="1"/>
      <x:c r="D87" s="1"/>
      <x:c r="E87" s="1"/>
      <x:c r="F87" s="3"/>
      <x:c r="G87" s="3"/>
      <x:c r="H87" s="3"/>
      <x:c r="I87" s="3"/>
      <x:c r="J87" s="3"/>
      <x:c r="K87" s="3"/>
      <x:c r="L87" s="3"/>
      <x:c r="M87" s="3"/>
      <x:c r="N87" s="1"/>
      <x:c r="O87" s="1"/>
    </x:row>
    <x:row r="88" ht="21" customHeight="1">
      <x:c r="A88" s="1"/>
      <x:c r="B88" s="1"/>
      <x:c r="C88" s="1"/>
      <x:c r="D88" s="1"/>
      <x:c r="E88" s="1"/>
      <x:c r="F88" s="3"/>
      <x:c r="G88" s="3"/>
      <x:c r="H88" s="3"/>
      <x:c r="I88" s="3"/>
      <x:c r="J88" s="3"/>
      <x:c r="K88" s="3"/>
      <x:c r="L88" s="3"/>
      <x:c r="M88" s="3"/>
      <x:c r="N88" s="1"/>
      <x:c r="O88" s="1"/>
    </x:row>
    <x:row r="89" ht="21" customHeight="1">
      <x:c r="A89" s="1"/>
      <x:c r="B89" s="1"/>
      <x:c r="C89" s="1"/>
      <x:c r="D89" s="1"/>
      <x:c r="E89" s="1"/>
      <x:c r="F89" s="3"/>
      <x:c r="G89" s="3"/>
      <x:c r="H89" s="3"/>
      <x:c r="I89" s="3"/>
      <x:c r="J89" s="3"/>
      <x:c r="K89" s="3"/>
      <x:c r="L89" s="3"/>
      <x:c r="M89" s="3"/>
      <x:c r="N89" s="1"/>
      <x:c r="O89" s="1"/>
    </x:row>
    <x:row r="90" ht="21" customHeight="1">
      <x:c r="A90" s="1"/>
      <x:c r="B90" s="1"/>
      <x:c r="C90" s="1"/>
      <x:c r="D90" s="1"/>
      <x:c r="E90" s="1"/>
      <x:c r="F90" s="3"/>
      <x:c r="G90" s="3"/>
      <x:c r="H90" s="3"/>
      <x:c r="I90" s="3"/>
      <x:c r="J90" s="3"/>
      <x:c r="K90" s="3"/>
      <x:c r="L90" s="3"/>
      <x:c r="M90" s="3"/>
      <x:c r="N90" s="1"/>
      <x:c r="O90" s="1"/>
    </x:row>
    <x:row r="91" ht="21" customHeight="1">
      <x:c r="A91" s="1"/>
      <x:c r="B91" s="1"/>
      <x:c r="C91" s="1"/>
      <x:c r="D91" s="1"/>
      <x:c r="E91" s="1"/>
      <x:c r="F91" s="3"/>
      <x:c r="G91" s="3"/>
      <x:c r="H91" s="3"/>
      <x:c r="I91" s="3"/>
      <x:c r="J91" s="3"/>
      <x:c r="K91" s="3"/>
      <x:c r="L91" s="3"/>
      <x:c r="M91" s="3"/>
      <x:c r="N91" s="1"/>
      <x:c r="O91" s="1"/>
    </x:row>
    <x:row r="92" ht="21" customHeight="1">
      <x:c r="A92" s="1"/>
      <x:c r="B92" s="1"/>
      <x:c r="C92" s="1"/>
      <x:c r="D92" s="1"/>
      <x:c r="E92" s="1"/>
      <x:c r="F92" s="3"/>
      <x:c r="G92" s="3"/>
      <x:c r="H92" s="3"/>
      <x:c r="I92" s="3"/>
      <x:c r="J92" s="3"/>
      <x:c r="K92" s="3"/>
      <x:c r="L92" s="3"/>
      <x:c r="M92" s="3"/>
      <x:c r="N92" s="1"/>
      <x:c r="O92" s="1"/>
    </x:row>
    <x:row r="93" ht="21" customHeight="1">
      <x:c r="A93" s="1"/>
      <x:c r="B93" s="1"/>
      <x:c r="C93" s="1"/>
      <x:c r="D93" s="1"/>
      <x:c r="E93" s="1"/>
      <x:c r="F93" s="3"/>
      <x:c r="G93" s="3"/>
      <x:c r="H93" s="3"/>
      <x:c r="I93" s="3"/>
      <x:c r="J93" s="3"/>
      <x:c r="K93" s="3"/>
      <x:c r="L93" s="3"/>
      <x:c r="M93" s="3"/>
      <x:c r="N93" s="1"/>
      <x:c r="O93" s="1"/>
    </x:row>
    <x:row r="94" ht="21" customHeight="1">
      <x:c r="A94" s="1"/>
      <x:c r="B94" s="1"/>
      <x:c r="C94" s="1"/>
      <x:c r="D94" s="1"/>
      <x:c r="E94" s="1"/>
      <x:c r="F94" s="3"/>
      <x:c r="G94" s="3"/>
      <x:c r="H94" s="3"/>
      <x:c r="I94" s="3"/>
      <x:c r="J94" s="3"/>
      <x:c r="K94" s="3"/>
      <x:c r="L94" s="3"/>
      <x:c r="M94" s="3"/>
      <x:c r="N94" s="1"/>
      <x:c r="O94" s="1"/>
    </x:row>
    <x:row r="95" ht="21" customHeight="1">
      <x:c r="A95" s="1"/>
      <x:c r="B95" s="1"/>
      <x:c r="C95" s="1"/>
      <x:c r="D95" s="1"/>
      <x:c r="E95" s="1"/>
      <x:c r="F95" s="3"/>
      <x:c r="G95" s="3"/>
      <x:c r="H95" s="3"/>
      <x:c r="I95" s="3"/>
      <x:c r="J95" s="3"/>
      <x:c r="K95" s="3"/>
      <x:c r="L95" s="3"/>
      <x:c r="M95" s="3"/>
      <x:c r="N95" s="1"/>
      <x:c r="O95" s="1"/>
    </x:row>
    <x:row r="96" ht="21" customHeight="1">
      <x:c r="A96" s="1"/>
      <x:c r="B96" s="1"/>
      <x:c r="C96" s="1"/>
      <x:c r="D96" s="1"/>
      <x:c r="E96" s="1"/>
      <x:c r="F96" s="3"/>
      <x:c r="G96" s="3"/>
      <x:c r="H96" s="3"/>
      <x:c r="I96" s="3"/>
      <x:c r="J96" s="3"/>
      <x:c r="K96" s="3"/>
      <x:c r="L96" s="3"/>
      <x:c r="M96" s="3"/>
      <x:c r="N96" s="1"/>
      <x:c r="O96" s="1"/>
    </x:row>
    <x:row r="97" ht="21" customHeight="1">
      <x:c r="A97" s="1"/>
      <x:c r="B97" s="1"/>
      <x:c r="C97" s="1"/>
      <x:c r="D97" s="1"/>
      <x:c r="E97" s="1"/>
      <x:c r="F97" s="3"/>
      <x:c r="G97" s="3"/>
      <x:c r="H97" s="3"/>
      <x:c r="I97" s="3"/>
      <x:c r="J97" s="3"/>
      <x:c r="K97" s="3"/>
      <x:c r="L97" s="3"/>
      <x:c r="M97" s="3"/>
      <x:c r="N97" s="1"/>
      <x:c r="O97" s="1"/>
    </x:row>
    <x:row r="98" ht="21" customHeight="1">
      <x:c r="A98" s="1"/>
      <x:c r="B98" s="1"/>
      <x:c r="C98" s="1"/>
      <x:c r="D98" s="1"/>
      <x:c r="E98" s="1"/>
      <x:c r="F98" s="3"/>
      <x:c r="G98" s="3"/>
      <x:c r="H98" s="3"/>
      <x:c r="I98" s="3"/>
      <x:c r="J98" s="3"/>
      <x:c r="K98" s="3"/>
      <x:c r="L98" s="3"/>
      <x:c r="M98" s="3"/>
      <x:c r="N98" s="1"/>
      <x:c r="O98" s="1"/>
    </x:row>
    <x:row r="99" ht="21" customHeight="1">
      <x:c r="A99" s="1"/>
      <x:c r="B99" s="1"/>
      <x:c r="C99" s="1"/>
      <x:c r="D99" s="1"/>
      <x:c r="E99" s="1"/>
      <x:c r="F99" s="3"/>
      <x:c r="G99" s="3"/>
      <x:c r="H99" s="3"/>
      <x:c r="I99" s="3"/>
      <x:c r="J99" s="3"/>
      <x:c r="K99" s="3"/>
      <x:c r="L99" s="3"/>
      <x:c r="M99" s="3"/>
      <x:c r="N99" s="1"/>
      <x:c r="O99" s="1"/>
    </x:row>
    <x:row r="100" ht="21" customHeight="1">
      <x:c r="A100" s="1"/>
      <x:c r="B100" s="1"/>
      <x:c r="C100" s="1"/>
      <x:c r="D100" s="1"/>
      <x:c r="E100" s="1"/>
      <x:c r="F100" s="3"/>
      <x:c r="G100" s="3"/>
      <x:c r="H100" s="3"/>
      <x:c r="I100" s="3"/>
      <x:c r="J100" s="3"/>
      <x:c r="K100" s="3"/>
      <x:c r="L100" s="3"/>
      <x:c r="M100" s="3"/>
      <x:c r="N100" s="1"/>
      <x:c r="O100" s="1"/>
    </x:row>
    <x:row r="101" ht="21" customHeight="1">
      <x:c r="A101" s="1"/>
      <x:c r="B101" s="1"/>
      <x:c r="C101" s="1"/>
      <x:c r="D101" s="1"/>
      <x:c r="E101" s="1"/>
      <x:c r="F101" s="3"/>
      <x:c r="G101" s="3"/>
      <x:c r="H101" s="3"/>
      <x:c r="I101" s="3"/>
      <x:c r="J101" s="3"/>
      <x:c r="K101" s="3"/>
      <x:c r="L101" s="3"/>
      <x:c r="M101" s="3"/>
      <x:c r="N101" s="1"/>
      <x:c r="O101" s="1"/>
    </x:row>
    <x:row r="102" ht="21" customHeight="1">
      <x:c r="A102" s="1"/>
      <x:c r="B102" s="1"/>
      <x:c r="C102" s="1"/>
      <x:c r="D102" s="1"/>
      <x:c r="E102" s="1"/>
      <x:c r="F102" s="3"/>
      <x:c r="G102" s="3"/>
      <x:c r="H102" s="3"/>
      <x:c r="I102" s="3"/>
      <x:c r="J102" s="3"/>
      <x:c r="K102" s="3"/>
      <x:c r="L102" s="3"/>
      <x:c r="M102" s="3"/>
      <x:c r="N102" s="1"/>
      <x:c r="O102" s="1"/>
    </x:row>
    <x:row r="103" ht="21" customHeight="1">
      <x:c r="A103" s="1"/>
      <x:c r="B103" s="1"/>
      <x:c r="C103" s="1"/>
      <x:c r="D103" s="1"/>
      <x:c r="E103" s="1"/>
      <x:c r="F103" s="3"/>
      <x:c r="G103" s="3"/>
      <x:c r="H103" s="3"/>
      <x:c r="I103" s="3"/>
      <x:c r="J103" s="3"/>
      <x:c r="K103" s="3"/>
      <x:c r="L103" s="3"/>
      <x:c r="M103" s="3"/>
      <x:c r="N103" s="1"/>
      <x:c r="O103" s="1"/>
    </x:row>
    <x:row r="104" ht="21" customHeight="1">
      <x:c r="A104" s="1"/>
      <x:c r="B104" s="1"/>
      <x:c r="C104" s="1"/>
      <x:c r="D104" s="1"/>
      <x:c r="E104" s="1"/>
      <x:c r="F104" s="3"/>
      <x:c r="G104" s="3"/>
      <x:c r="H104" s="3"/>
      <x:c r="I104" s="3"/>
      <x:c r="J104" s="3"/>
      <x:c r="K104" s="3"/>
      <x:c r="L104" s="3"/>
      <x:c r="M104" s="3"/>
      <x:c r="N104" s="1"/>
      <x:c r="O104" s="1"/>
    </x:row>
    <x:row r="105" ht="21" customHeight="1">
      <x:c r="A105" s="1"/>
      <x:c r="B105" s="1"/>
      <x:c r="C105" s="1"/>
      <x:c r="D105" s="1"/>
      <x:c r="E105" s="1"/>
      <x:c r="F105" s="3"/>
      <x:c r="G105" s="3"/>
      <x:c r="H105" s="3"/>
      <x:c r="I105" s="3"/>
      <x:c r="J105" s="3"/>
      <x:c r="K105" s="3"/>
      <x:c r="L105" s="3"/>
      <x:c r="M105" s="3"/>
      <x:c r="N105" s="1"/>
      <x:c r="O105" s="1"/>
    </x:row>
    <x:row r="106" ht="21" customHeight="1">
      <x:c r="A106" s="1"/>
      <x:c r="B106" s="1"/>
      <x:c r="C106" s="1"/>
      <x:c r="D106" s="1"/>
      <x:c r="E106" s="1"/>
      <x:c r="F106" s="3"/>
      <x:c r="G106" s="3"/>
      <x:c r="H106" s="3"/>
      <x:c r="I106" s="3"/>
      <x:c r="J106" s="3"/>
      <x:c r="K106" s="3"/>
      <x:c r="L106" s="3"/>
      <x:c r="M106" s="3"/>
      <x:c r="N106" s="1"/>
      <x:c r="O106" s="1"/>
    </x:row>
    <x:row r="107" ht="21" customHeight="1">
      <x:c r="A107" s="1"/>
      <x:c r="B107" s="1"/>
      <x:c r="C107" s="1"/>
      <x:c r="D107" s="1"/>
      <x:c r="E107" s="1"/>
      <x:c r="F107" s="3"/>
      <x:c r="G107" s="3"/>
      <x:c r="H107" s="3"/>
      <x:c r="I107" s="3"/>
      <x:c r="J107" s="3"/>
      <x:c r="K107" s="3"/>
      <x:c r="L107" s="3"/>
      <x:c r="M107" s="3"/>
      <x:c r="N107" s="1"/>
      <x:c r="O107" s="1"/>
    </x:row>
    <x:row r="108" ht="21" customHeight="1">
      <x:c r="A108" s="1"/>
      <x:c r="B108" s="1"/>
      <x:c r="C108" s="1"/>
      <x:c r="D108" s="1"/>
      <x:c r="E108" s="1"/>
      <x:c r="F108" s="3"/>
      <x:c r="G108" s="3"/>
      <x:c r="H108" s="3"/>
      <x:c r="I108" s="3"/>
      <x:c r="J108" s="3"/>
      <x:c r="K108" s="3"/>
      <x:c r="L108" s="3"/>
      <x:c r="M108" s="3"/>
      <x:c r="N108" s="1"/>
      <x:c r="O108" s="1"/>
    </x:row>
    <x:row r="109" ht="21" customHeight="1">
      <x:c r="A109" s="1"/>
      <x:c r="B109" s="1"/>
      <x:c r="C109" s="1"/>
      <x:c r="D109" s="1"/>
      <x:c r="E109" s="1"/>
      <x:c r="F109" s="3"/>
      <x:c r="G109" s="3"/>
      <x:c r="H109" s="3"/>
      <x:c r="I109" s="3"/>
      <x:c r="J109" s="3"/>
      <x:c r="K109" s="3"/>
      <x:c r="L109" s="3"/>
      <x:c r="M109" s="3"/>
      <x:c r="N109" s="1"/>
      <x:c r="O109" s="1"/>
    </x:row>
    <x:row r="110" ht="21" customHeight="1">
      <x:c r="A110" s="1"/>
      <x:c r="B110" s="1"/>
      <x:c r="C110" s="1"/>
      <x:c r="D110" s="1"/>
      <x:c r="E110" s="1"/>
      <x:c r="F110" s="3"/>
      <x:c r="G110" s="3"/>
      <x:c r="H110" s="3"/>
      <x:c r="I110" s="3"/>
      <x:c r="J110" s="3"/>
      <x:c r="K110" s="3"/>
      <x:c r="L110" s="3"/>
      <x:c r="M110" s="3"/>
      <x:c r="N110" s="1"/>
      <x:c r="O110" s="1"/>
    </x:row>
    <x:row r="111" ht="21" customHeight="1">
      <x:c r="A111" s="1"/>
      <x:c r="B111" s="1"/>
      <x:c r="C111" s="1"/>
      <x:c r="D111" s="1"/>
      <x:c r="E111" s="1"/>
      <x:c r="F111" s="3"/>
      <x:c r="G111" s="3"/>
      <x:c r="H111" s="3"/>
      <x:c r="I111" s="3"/>
      <x:c r="J111" s="3"/>
      <x:c r="K111" s="3"/>
      <x:c r="L111" s="3"/>
      <x:c r="M111" s="3"/>
      <x:c r="N111" s="1"/>
      <x:c r="O111" s="1"/>
    </x:row>
    <x:row r="112" ht="21" customHeight="1">
      <x:c r="A112" s="1"/>
      <x:c r="B112" s="1"/>
      <x:c r="C112" s="1"/>
      <x:c r="D112" s="1"/>
      <x:c r="E112" s="1"/>
      <x:c r="F112" s="3"/>
      <x:c r="G112" s="3"/>
      <x:c r="H112" s="3"/>
      <x:c r="I112" s="3"/>
      <x:c r="J112" s="3"/>
      <x:c r="K112" s="3"/>
      <x:c r="L112" s="3"/>
      <x:c r="M112" s="3"/>
      <x:c r="N112" s="1"/>
      <x:c r="O112" s="1"/>
    </x:row>
    <x:row r="113" ht="21" customHeight="1">
      <x:c r="A113" s="1"/>
      <x:c r="B113" s="1"/>
      <x:c r="C113" s="1"/>
      <x:c r="D113" s="1"/>
      <x:c r="E113" s="1"/>
      <x:c r="F113" s="3"/>
      <x:c r="G113" s="3"/>
      <x:c r="H113" s="3"/>
      <x:c r="I113" s="3"/>
      <x:c r="J113" s="3"/>
      <x:c r="K113" s="3"/>
      <x:c r="L113" s="3"/>
      <x:c r="M113" s="3"/>
      <x:c r="N113" s="1"/>
      <x:c r="O113" s="1"/>
    </x:row>
    <x:row r="114" ht="21" customHeight="1">
      <x:c r="A114" s="1"/>
      <x:c r="B114" s="1"/>
      <x:c r="C114" s="1"/>
      <x:c r="D114" s="1"/>
      <x:c r="E114" s="1"/>
      <x:c r="F114" s="3"/>
      <x:c r="G114" s="3"/>
      <x:c r="H114" s="3"/>
      <x:c r="I114" s="3"/>
      <x:c r="J114" s="3"/>
      <x:c r="K114" s="3"/>
      <x:c r="L114" s="3"/>
      <x:c r="M114" s="3"/>
      <x:c r="N114" s="1"/>
      <x:c r="O114" s="1"/>
    </x:row>
    <x:row r="115" ht="21" customHeight="1">
      <x:c r="A115" s="1"/>
      <x:c r="B115" s="1"/>
      <x:c r="C115" s="1"/>
      <x:c r="D115" s="1"/>
      <x:c r="E115" s="1"/>
      <x:c r="F115" s="3"/>
      <x:c r="G115" s="3"/>
      <x:c r="H115" s="3"/>
      <x:c r="I115" s="3"/>
      <x:c r="J115" s="3"/>
      <x:c r="K115" s="3"/>
      <x:c r="L115" s="3"/>
      <x:c r="M115" s="3"/>
      <x:c r="N115" s="1"/>
      <x:c r="O115" s="1"/>
    </x:row>
    <x:row r="116" ht="21" customHeight="1">
      <x:c r="A116" s="1"/>
      <x:c r="B116" s="1"/>
      <x:c r="C116" s="1"/>
      <x:c r="D116" s="1"/>
      <x:c r="E116" s="1"/>
      <x:c r="F116" s="3"/>
      <x:c r="G116" s="3"/>
      <x:c r="H116" s="3"/>
      <x:c r="I116" s="3"/>
      <x:c r="J116" s="3"/>
      <x:c r="K116" s="3"/>
      <x:c r="L116" s="3"/>
      <x:c r="M116" s="3"/>
      <x:c r="N116" s="1"/>
      <x:c r="O116" s="1"/>
    </x:row>
    <x:row r="117" ht="21" customHeight="1">
      <x:c r="A117" s="1"/>
      <x:c r="B117" s="1"/>
      <x:c r="C117" s="1"/>
      <x:c r="D117" s="1"/>
      <x:c r="E117" s="1"/>
      <x:c r="F117" s="3"/>
      <x:c r="G117" s="3"/>
      <x:c r="H117" s="3"/>
      <x:c r="I117" s="3"/>
      <x:c r="J117" s="3"/>
      <x:c r="K117" s="3"/>
      <x:c r="L117" s="3"/>
      <x:c r="M117" s="3"/>
      <x:c r="N117" s="1"/>
      <x:c r="O117" s="1"/>
    </x:row>
    <x:row r="118" ht="21" customHeight="1">
      <x:c r="A118" s="1"/>
      <x:c r="B118" s="1"/>
      <x:c r="C118" s="1"/>
      <x:c r="D118" s="1"/>
      <x:c r="E118" s="1"/>
      <x:c r="F118" s="3"/>
      <x:c r="G118" s="3"/>
      <x:c r="H118" s="3"/>
      <x:c r="I118" s="3"/>
      <x:c r="J118" s="3"/>
      <x:c r="K118" s="3"/>
      <x:c r="L118" s="3"/>
      <x:c r="M118" s="3"/>
      <x:c r="N118" s="1"/>
      <x:c r="O118" s="1"/>
    </x:row>
    <x:row r="119" ht="21" customHeight="1">
      <x:c r="A119" s="1"/>
      <x:c r="B119" s="1"/>
      <x:c r="C119" s="1"/>
      <x:c r="D119" s="1"/>
      <x:c r="E119" s="1"/>
      <x:c r="F119" s="3"/>
      <x:c r="G119" s="3"/>
      <x:c r="H119" s="3"/>
      <x:c r="I119" s="3"/>
      <x:c r="J119" s="3"/>
      <x:c r="K119" s="3"/>
      <x:c r="L119" s="3"/>
      <x:c r="M119" s="3"/>
      <x:c r="N119" s="1"/>
      <x:c r="O119" s="1"/>
    </x:row>
    <x:row r="120" ht="21" customHeight="1">
      <x:c r="A120" s="1"/>
      <x:c r="B120" s="1"/>
      <x:c r="C120" s="1"/>
      <x:c r="D120" s="1"/>
      <x:c r="E120" s="1"/>
      <x:c r="F120" s="3"/>
      <x:c r="G120" s="3"/>
      <x:c r="H120" s="3"/>
      <x:c r="I120" s="3"/>
      <x:c r="J120" s="3"/>
      <x:c r="K120" s="3"/>
      <x:c r="L120" s="3"/>
      <x:c r="M120" s="3"/>
      <x:c r="N120" s="1"/>
      <x:c r="O120" s="1"/>
    </x:row>
    <x:row r="121" ht="21" customHeight="1">
      <x:c r="A121" s="1"/>
      <x:c r="B121" s="1"/>
      <x:c r="C121" s="1"/>
      <x:c r="D121" s="1"/>
      <x:c r="E121" s="1"/>
      <x:c r="F121" s="3"/>
      <x:c r="G121" s="3"/>
      <x:c r="H121" s="3"/>
      <x:c r="I121" s="3"/>
      <x:c r="J121" s="3"/>
      <x:c r="K121" s="3"/>
      <x:c r="L121" s="3"/>
      <x:c r="M121" s="3"/>
      <x:c r="N121" s="1"/>
      <x:c r="O121" s="1"/>
    </x:row>
    <x:row r="122" ht="21" customHeight="1">
      <x:c r="A122" s="1"/>
      <x:c r="B122" s="1"/>
      <x:c r="C122" s="1"/>
      <x:c r="D122" s="1"/>
      <x:c r="E122" s="1"/>
      <x:c r="F122" s="3"/>
      <x:c r="G122" s="3"/>
      <x:c r="H122" s="3"/>
      <x:c r="I122" s="3"/>
      <x:c r="J122" s="3"/>
      <x:c r="K122" s="3"/>
      <x:c r="L122" s="3"/>
      <x:c r="M122" s="3"/>
      <x:c r="N122" s="1"/>
      <x:c r="O122" s="1"/>
    </x:row>
    <x:row r="123" ht="21" customHeight="1">
      <x:c r="A123" s="1"/>
      <x:c r="B123" s="1"/>
      <x:c r="C123" s="1"/>
      <x:c r="D123" s="1"/>
      <x:c r="E123" s="1"/>
      <x:c r="F123" s="3"/>
      <x:c r="G123" s="3"/>
      <x:c r="H123" s="3"/>
      <x:c r="I123" s="3"/>
      <x:c r="J123" s="3"/>
      <x:c r="K123" s="3"/>
      <x:c r="L123" s="3"/>
      <x:c r="M123" s="3"/>
      <x:c r="N123" s="1"/>
      <x:c r="O123" s="1"/>
    </x:row>
    <x:row r="124" ht="21" customHeight="1">
      <x:c r="A124" s="1"/>
      <x:c r="B124" s="1"/>
      <x:c r="C124" s="1"/>
      <x:c r="D124" s="1"/>
      <x:c r="E124" s="1"/>
      <x:c r="F124" s="3"/>
      <x:c r="G124" s="3"/>
      <x:c r="H124" s="3"/>
      <x:c r="I124" s="3"/>
      <x:c r="J124" s="3"/>
      <x:c r="K124" s="3"/>
      <x:c r="L124" s="3"/>
      <x:c r="M124" s="3"/>
      <x:c r="N124" s="1"/>
      <x:c r="O124" s="1"/>
    </x:row>
    <x:row r="125" ht="21" customHeight="1">
      <x:c r="A125" s="1"/>
      <x:c r="B125" s="1"/>
      <x:c r="C125" s="1"/>
      <x:c r="D125" s="1"/>
      <x:c r="E125" s="1"/>
      <x:c r="F125" s="3"/>
      <x:c r="G125" s="3"/>
      <x:c r="H125" s="3"/>
      <x:c r="I125" s="3"/>
      <x:c r="J125" s="3"/>
      <x:c r="K125" s="3"/>
      <x:c r="L125" s="3"/>
      <x:c r="M125" s="3"/>
      <x:c r="N125" s="1"/>
      <x:c r="O125" s="1"/>
    </x:row>
    <x:row r="126" ht="21" customHeight="1">
      <x:c r="A126" s="1"/>
      <x:c r="B126" s="1"/>
      <x:c r="C126" s="1"/>
      <x:c r="D126" s="1"/>
      <x:c r="E126" s="1"/>
      <x:c r="F126" s="3"/>
      <x:c r="G126" s="3"/>
      <x:c r="H126" s="3"/>
      <x:c r="I126" s="3"/>
      <x:c r="J126" s="3"/>
      <x:c r="K126" s="3"/>
      <x:c r="L126" s="3"/>
      <x:c r="M126" s="3"/>
      <x:c r="N126" s="1"/>
      <x:c r="O126" s="1"/>
    </x:row>
    <x:row r="127" ht="21" customHeight="1">
      <x:c r="A127" s="1"/>
      <x:c r="B127" s="1"/>
      <x:c r="C127" s="1"/>
      <x:c r="D127" s="1"/>
      <x:c r="E127" s="1"/>
      <x:c r="F127" s="3"/>
      <x:c r="G127" s="3"/>
      <x:c r="H127" s="3"/>
      <x:c r="I127" s="3"/>
      <x:c r="J127" s="3"/>
      <x:c r="K127" s="3"/>
      <x:c r="L127" s="3"/>
      <x:c r="M127" s="3"/>
      <x:c r="N127" s="1"/>
      <x:c r="O127" s="1"/>
    </x:row>
    <x:row r="128" ht="21" customHeight="1">
      <x:c r="A128" s="1"/>
      <x:c r="B128" s="1"/>
      <x:c r="C128" s="1"/>
      <x:c r="D128" s="1"/>
      <x:c r="E128" s="1"/>
      <x:c r="F128" s="3"/>
      <x:c r="G128" s="3"/>
      <x:c r="H128" s="3"/>
      <x:c r="I128" s="3"/>
      <x:c r="J128" s="3"/>
      <x:c r="K128" s="3"/>
      <x:c r="L128" s="3"/>
      <x:c r="M128" s="3"/>
      <x:c r="N128" s="1"/>
      <x:c r="O128" s="1"/>
    </x:row>
    <x:row r="129" ht="21" customHeight="1">
      <x:c r="A129" s="1"/>
      <x:c r="B129" s="1"/>
      <x:c r="C129" s="1"/>
      <x:c r="D129" s="1"/>
      <x:c r="E129" s="1"/>
      <x:c r="F129" s="3"/>
      <x:c r="G129" s="3"/>
      <x:c r="H129" s="3"/>
      <x:c r="I129" s="3"/>
      <x:c r="J129" s="3"/>
      <x:c r="K129" s="3"/>
      <x:c r="L129" s="3"/>
      <x:c r="M129" s="3"/>
      <x:c r="N129" s="1"/>
      <x:c r="O129" s="1"/>
    </x:row>
    <x:row r="130" ht="21" customHeight="1">
      <x:c r="A130" s="1"/>
      <x:c r="B130" s="1"/>
      <x:c r="C130" s="1"/>
      <x:c r="D130" s="1"/>
      <x:c r="E130" s="1"/>
      <x:c r="F130" s="3"/>
      <x:c r="G130" s="3"/>
      <x:c r="H130" s="3"/>
      <x:c r="I130" s="3"/>
      <x:c r="J130" s="3"/>
      <x:c r="K130" s="3"/>
      <x:c r="L130" s="3"/>
      <x:c r="M130" s="3"/>
      <x:c r="N130" s="1"/>
      <x:c r="O130" s="1"/>
    </x:row>
    <x:row r="131" ht="21" customHeight="1">
      <x:c r="A131" s="1"/>
      <x:c r="B131" s="1"/>
      <x:c r="C131" s="1"/>
      <x:c r="D131" s="1"/>
      <x:c r="E131" s="1"/>
      <x:c r="F131" s="3"/>
      <x:c r="G131" s="3"/>
      <x:c r="H131" s="3"/>
      <x:c r="I131" s="3"/>
      <x:c r="J131" s="3"/>
      <x:c r="K131" s="3"/>
      <x:c r="L131" s="3"/>
      <x:c r="M131" s="3"/>
      <x:c r="N131" s="1"/>
      <x:c r="O131" s="1"/>
    </x:row>
    <x:row r="132" ht="21" customHeight="1">
      <x:c r="A132" s="1"/>
      <x:c r="B132" s="1"/>
      <x:c r="C132" s="1"/>
      <x:c r="D132" s="1"/>
      <x:c r="E132" s="1"/>
      <x:c r="F132" s="3"/>
      <x:c r="G132" s="3"/>
      <x:c r="H132" s="3"/>
      <x:c r="I132" s="3"/>
      <x:c r="J132" s="3"/>
      <x:c r="K132" s="3"/>
      <x:c r="L132" s="3"/>
      <x:c r="M132" s="3"/>
      <x:c r="N132" s="1"/>
      <x:c r="O132" s="1"/>
    </x:row>
    <x:row r="133" ht="21" customHeight="1">
      <x:c r="A133" s="1"/>
      <x:c r="B133" s="1"/>
      <x:c r="C133" s="1"/>
      <x:c r="D133" s="1"/>
      <x:c r="E133" s="1"/>
      <x:c r="F133" s="3"/>
      <x:c r="G133" s="3"/>
      <x:c r="H133" s="3"/>
      <x:c r="I133" s="3"/>
      <x:c r="J133" s="3"/>
      <x:c r="K133" s="3"/>
      <x:c r="L133" s="3"/>
      <x:c r="M133" s="3"/>
      <x:c r="N133" s="1"/>
      <x:c r="O133" s="1"/>
    </x:row>
    <x:row r="134" ht="21" customHeight="1">
      <x:c r="A134" s="1"/>
      <x:c r="B134" s="1"/>
      <x:c r="C134" s="1"/>
      <x:c r="D134" s="1"/>
      <x:c r="E134" s="1"/>
      <x:c r="F134" s="3"/>
      <x:c r="G134" s="3"/>
      <x:c r="H134" s="3"/>
      <x:c r="I134" s="3"/>
      <x:c r="J134" s="3"/>
      <x:c r="K134" s="3"/>
      <x:c r="L134" s="3"/>
      <x:c r="M134" s="3"/>
      <x:c r="N134" s="1"/>
      <x:c r="O134" s="1"/>
    </x:row>
    <x:row r="135" ht="21" customHeight="1">
      <x:c r="A135" s="1"/>
      <x:c r="B135" s="1"/>
      <x:c r="C135" s="1"/>
      <x:c r="D135" s="1"/>
      <x:c r="E135" s="1"/>
      <x:c r="F135" s="3"/>
      <x:c r="G135" s="3"/>
      <x:c r="H135" s="3"/>
      <x:c r="I135" s="3"/>
      <x:c r="J135" s="3"/>
      <x:c r="K135" s="3"/>
      <x:c r="L135" s="3"/>
      <x:c r="M135" s="3"/>
      <x:c r="N135" s="1"/>
      <x:c r="O135" s="1"/>
    </x:row>
    <x:row r="136" ht="21" customHeight="1">
      <x:c r="A136" s="1"/>
      <x:c r="B136" s="1"/>
      <x:c r="C136" s="1"/>
      <x:c r="D136" s="1"/>
      <x:c r="E136" s="1"/>
      <x:c r="F136" s="3"/>
      <x:c r="G136" s="3"/>
      <x:c r="H136" s="3"/>
      <x:c r="I136" s="3"/>
      <x:c r="J136" s="3"/>
      <x:c r="K136" s="3"/>
      <x:c r="L136" s="3"/>
      <x:c r="M136" s="3"/>
      <x:c r="N136" s="1"/>
      <x:c r="O136" s="1"/>
    </x:row>
    <x:row r="137" ht="21" customHeight="1">
      <x:c r="A137" s="1"/>
      <x:c r="B137" s="1"/>
      <x:c r="C137" s="1"/>
      <x:c r="D137" s="1"/>
      <x:c r="E137" s="1"/>
      <x:c r="F137" s="3"/>
      <x:c r="G137" s="3"/>
      <x:c r="H137" s="3"/>
      <x:c r="I137" s="3"/>
      <x:c r="J137" s="3"/>
      <x:c r="K137" s="3"/>
      <x:c r="L137" s="3"/>
      <x:c r="M137" s="3"/>
      <x:c r="N137" s="1"/>
      <x:c r="O137" s="1"/>
    </x:row>
    <x:row r="138" ht="21" customHeight="1">
      <x:c r="A138" s="1"/>
      <x:c r="B138" s="1"/>
      <x:c r="C138" s="1"/>
      <x:c r="D138" s="1"/>
      <x:c r="E138" s="1"/>
      <x:c r="F138" s="3"/>
      <x:c r="G138" s="3"/>
      <x:c r="H138" s="3"/>
      <x:c r="I138" s="3"/>
      <x:c r="J138" s="3"/>
      <x:c r="K138" s="3"/>
      <x:c r="L138" s="3"/>
      <x:c r="M138" s="3"/>
      <x:c r="N138" s="1"/>
      <x:c r="O138" s="1"/>
    </x:row>
    <x:row r="139" ht="21" customHeight="1">
      <x:c r="A139" s="1"/>
      <x:c r="B139" s="1"/>
      <x:c r="C139" s="1"/>
      <x:c r="D139" s="1"/>
      <x:c r="E139" s="1"/>
      <x:c r="F139" s="3"/>
      <x:c r="G139" s="3"/>
      <x:c r="H139" s="3"/>
      <x:c r="I139" s="3"/>
      <x:c r="J139" s="3"/>
      <x:c r="K139" s="3"/>
      <x:c r="L139" s="3"/>
      <x:c r="M139" s="3"/>
      <x:c r="N139" s="1"/>
      <x:c r="O139" s="1"/>
    </x:row>
    <x:row r="140" ht="21" customHeight="1">
      <x:c r="A140" s="1"/>
      <x:c r="B140" s="1"/>
      <x:c r="C140" s="1"/>
      <x:c r="D140" s="1"/>
      <x:c r="E140" s="1"/>
      <x:c r="F140" s="3"/>
      <x:c r="G140" s="3"/>
      <x:c r="H140" s="3"/>
      <x:c r="I140" s="3"/>
      <x:c r="J140" s="3"/>
      <x:c r="K140" s="3"/>
      <x:c r="L140" s="3"/>
      <x:c r="M140" s="3"/>
      <x:c r="N140" s="1"/>
      <x:c r="O140" s="1"/>
    </x:row>
    <x:row r="141" ht="21" customHeight="1">
      <x:c r="A141" s="1"/>
      <x:c r="B141" s="1"/>
      <x:c r="C141" s="1"/>
      <x:c r="D141" s="1"/>
      <x:c r="E141" s="1"/>
      <x:c r="F141" s="3"/>
      <x:c r="G141" s="3"/>
      <x:c r="H141" s="3"/>
      <x:c r="I141" s="3"/>
      <x:c r="J141" s="3"/>
      <x:c r="K141" s="3"/>
      <x:c r="L141" s="3"/>
      <x:c r="M141" s="3"/>
      <x:c r="N141" s="1"/>
      <x:c r="O141" s="1"/>
    </x:row>
    <x:row r="142" ht="21" customHeight="1">
      <x:c r="A142" s="1"/>
      <x:c r="B142" s="1"/>
      <x:c r="C142" s="1"/>
      <x:c r="D142" s="1"/>
      <x:c r="E142" s="1"/>
      <x:c r="F142" s="3"/>
      <x:c r="G142" s="3"/>
      <x:c r="H142" s="3"/>
      <x:c r="I142" s="3"/>
      <x:c r="J142" s="3"/>
      <x:c r="K142" s="3"/>
      <x:c r="L142" s="3"/>
      <x:c r="M142" s="3"/>
      <x:c r="N142" s="1"/>
      <x:c r="O142" s="1"/>
    </x:row>
    <x:row r="143" ht="21" customHeight="1">
      <x:c r="A143" s="1"/>
      <x:c r="B143" s="1"/>
      <x:c r="C143" s="1"/>
      <x:c r="D143" s="1"/>
      <x:c r="E143" s="1"/>
      <x:c r="F143" s="3"/>
      <x:c r="G143" s="3"/>
      <x:c r="H143" s="3"/>
      <x:c r="I143" s="3"/>
      <x:c r="J143" s="3"/>
      <x:c r="K143" s="3"/>
      <x:c r="L143" s="3"/>
      <x:c r="M143" s="3"/>
      <x:c r="N143" s="1"/>
      <x:c r="O143" s="1"/>
    </x:row>
    <x:row r="144" ht="21" customHeight="1">
      <x:c r="A144" s="1"/>
      <x:c r="B144" s="1"/>
      <x:c r="C144" s="1"/>
      <x:c r="D144" s="1"/>
      <x:c r="E144" s="1"/>
      <x:c r="F144" s="3"/>
      <x:c r="G144" s="3"/>
      <x:c r="H144" s="3"/>
      <x:c r="I144" s="3"/>
      <x:c r="J144" s="3"/>
      <x:c r="K144" s="3"/>
      <x:c r="L144" s="3"/>
      <x:c r="M144" s="3"/>
      <x:c r="N144" s="1"/>
      <x:c r="O144" s="1"/>
    </x:row>
    <x:row r="145" ht="21" customHeight="1">
      <x:c r="A145" s="1"/>
      <x:c r="B145" s="1"/>
      <x:c r="C145" s="1"/>
      <x:c r="D145" s="1"/>
      <x:c r="E145" s="1"/>
      <x:c r="F145" s="3"/>
      <x:c r="G145" s="3"/>
      <x:c r="H145" s="3"/>
      <x:c r="I145" s="3"/>
      <x:c r="J145" s="3"/>
      <x:c r="K145" s="3"/>
      <x:c r="L145" s="3"/>
      <x:c r="M145" s="3"/>
      <x:c r="N145" s="1"/>
      <x:c r="O145" s="1"/>
    </x:row>
    <x:row r="146" ht="21" customHeight="1">
      <x:c r="A146" s="1"/>
      <x:c r="B146" s="1"/>
      <x:c r="C146" s="1"/>
      <x:c r="D146" s="1"/>
      <x:c r="E146" s="1"/>
      <x:c r="F146" s="3"/>
      <x:c r="G146" s="3"/>
      <x:c r="H146" s="3"/>
      <x:c r="I146" s="3"/>
      <x:c r="J146" s="3"/>
      <x:c r="K146" s="3"/>
      <x:c r="L146" s="3"/>
      <x:c r="M146" s="3"/>
      <x:c r="N146" s="1"/>
      <x:c r="O146" s="1"/>
    </x:row>
    <x:row r="147" ht="21" customHeight="1">
      <x:c r="A147" s="1"/>
      <x:c r="B147" s="1"/>
      <x:c r="C147" s="1"/>
      <x:c r="D147" s="1"/>
      <x:c r="E147" s="1"/>
      <x:c r="F147" s="3"/>
      <x:c r="G147" s="3"/>
      <x:c r="H147" s="3"/>
      <x:c r="I147" s="3"/>
      <x:c r="J147" s="3"/>
      <x:c r="K147" s="3"/>
      <x:c r="L147" s="3"/>
      <x:c r="M147" s="3"/>
      <x:c r="N147" s="1"/>
      <x:c r="O147" s="1"/>
    </x:row>
    <x:row r="148" ht="21" customHeight="1">
      <x:c r="A148" s="1"/>
      <x:c r="B148" s="1"/>
      <x:c r="C148" s="1"/>
      <x:c r="D148" s="1"/>
      <x:c r="E148" s="1"/>
      <x:c r="F148" s="3"/>
      <x:c r="G148" s="3"/>
      <x:c r="H148" s="3"/>
      <x:c r="I148" s="3"/>
      <x:c r="J148" s="3"/>
      <x:c r="K148" s="3"/>
      <x:c r="L148" s="3"/>
      <x:c r="M148" s="3"/>
      <x:c r="N148" s="1"/>
      <x:c r="O148" s="1"/>
    </x:row>
    <x:row r="149" ht="21" customHeight="1">
      <x:c r="A149" s="1"/>
      <x:c r="B149" s="1"/>
      <x:c r="C149" s="1"/>
      <x:c r="D149" s="1"/>
      <x:c r="E149" s="1"/>
      <x:c r="F149" s="3"/>
      <x:c r="G149" s="3"/>
      <x:c r="H149" s="3"/>
      <x:c r="I149" s="3"/>
      <x:c r="J149" s="3"/>
      <x:c r="K149" s="3"/>
      <x:c r="L149" s="3"/>
      <x:c r="M149" s="3"/>
      <x:c r="N149" s="1"/>
      <x:c r="O149" s="1"/>
    </x:row>
    <x:row r="150" ht="21" customHeight="1">
      <x:c r="A150" s="1"/>
      <x:c r="B150" s="1"/>
      <x:c r="C150" s="1"/>
      <x:c r="D150" s="1"/>
      <x:c r="E150" s="1"/>
      <x:c r="F150" s="3"/>
      <x:c r="G150" s="3"/>
      <x:c r="H150" s="3"/>
      <x:c r="I150" s="3"/>
      <x:c r="J150" s="3"/>
      <x:c r="K150" s="3"/>
      <x:c r="L150" s="3"/>
      <x:c r="M150" s="3"/>
      <x:c r="N150" s="1"/>
      <x:c r="O150" s="1"/>
    </x:row>
    <x:row r="151" ht="21" customHeight="1">
      <x:c r="A151" s="1"/>
      <x:c r="B151" s="1"/>
      <x:c r="C151" s="1"/>
      <x:c r="D151" s="1"/>
      <x:c r="E151" s="1"/>
      <x:c r="F151" s="3"/>
      <x:c r="G151" s="3"/>
      <x:c r="H151" s="3"/>
      <x:c r="I151" s="3"/>
      <x:c r="J151" s="3"/>
      <x:c r="K151" s="3"/>
      <x:c r="L151" s="3"/>
      <x:c r="M151" s="3"/>
      <x:c r="N151" s="1"/>
      <x:c r="O151" s="1"/>
    </x:row>
    <x:row r="152" ht="21" customHeight="1">
      <x:c r="A152" s="1"/>
      <x:c r="B152" s="1"/>
      <x:c r="C152" s="1"/>
      <x:c r="D152" s="1"/>
      <x:c r="E152" s="1"/>
      <x:c r="F152" s="3"/>
      <x:c r="G152" s="3"/>
      <x:c r="H152" s="3"/>
      <x:c r="I152" s="3"/>
      <x:c r="J152" s="3"/>
      <x:c r="K152" s="3"/>
      <x:c r="L152" s="3"/>
      <x:c r="M152" s="3"/>
      <x:c r="N152" s="1"/>
      <x:c r="O152" s="1"/>
    </x:row>
    <x:row r="153" ht="21" customHeight="1">
      <x:c r="A153" s="1"/>
      <x:c r="B153" s="1"/>
      <x:c r="C153" s="1"/>
      <x:c r="D153" s="1"/>
      <x:c r="E153" s="1"/>
      <x:c r="F153" s="3"/>
      <x:c r="G153" s="3"/>
      <x:c r="H153" s="3"/>
      <x:c r="I153" s="3"/>
      <x:c r="J153" s="3"/>
      <x:c r="K153" s="3"/>
      <x:c r="L153" s="3"/>
      <x:c r="M153" s="3"/>
      <x:c r="N153" s="1"/>
      <x:c r="O153" s="1"/>
    </x:row>
    <x:row r="154" ht="21" customHeight="1">
      <x:c r="A154" s="1"/>
      <x:c r="B154" s="1"/>
      <x:c r="C154" s="1"/>
      <x:c r="D154" s="1"/>
      <x:c r="E154" s="1"/>
      <x:c r="F154" s="3"/>
      <x:c r="G154" s="3"/>
      <x:c r="H154" s="3"/>
      <x:c r="I154" s="3"/>
      <x:c r="J154" s="3"/>
      <x:c r="K154" s="3"/>
      <x:c r="L154" s="3"/>
      <x:c r="M154" s="3"/>
      <x:c r="N154" s="1"/>
      <x:c r="O154" s="1"/>
    </x:row>
    <x:row r="155" ht="21" customHeight="1">
      <x:c r="A155" s="1"/>
      <x:c r="B155" s="1"/>
      <x:c r="C155" s="1"/>
      <x:c r="D155" s="1"/>
      <x:c r="E155" s="1"/>
      <x:c r="F155" s="3"/>
      <x:c r="G155" s="3"/>
      <x:c r="H155" s="3"/>
      <x:c r="I155" s="3"/>
      <x:c r="J155" s="3"/>
      <x:c r="K155" s="3"/>
      <x:c r="L155" s="3"/>
      <x:c r="M155" s="3"/>
      <x:c r="N155" s="1"/>
      <x:c r="O155" s="1"/>
    </x:row>
    <x:row r="156" ht="21" customHeight="1">
      <x:c r="A156" s="1"/>
      <x:c r="B156" s="1"/>
      <x:c r="C156" s="1"/>
      <x:c r="D156" s="1"/>
      <x:c r="E156" s="1"/>
      <x:c r="F156" s="3"/>
      <x:c r="G156" s="3"/>
      <x:c r="H156" s="3"/>
      <x:c r="I156" s="3"/>
      <x:c r="J156" s="3"/>
      <x:c r="K156" s="3"/>
      <x:c r="L156" s="3"/>
      <x:c r="M156" s="3"/>
      <x:c r="N156" s="1"/>
      <x:c r="O156" s="1"/>
    </x:row>
    <x:row r="157" ht="21" customHeight="1">
      <x:c r="A157" s="1"/>
      <x:c r="B157" s="1"/>
      <x:c r="C157" s="1"/>
      <x:c r="D157" s="1"/>
      <x:c r="E157" s="1"/>
      <x:c r="F157" s="3"/>
      <x:c r="G157" s="3"/>
      <x:c r="H157" s="3"/>
      <x:c r="I157" s="3"/>
      <x:c r="J157" s="3"/>
      <x:c r="K157" s="3"/>
      <x:c r="L157" s="3"/>
      <x:c r="M157" s="3"/>
      <x:c r="N157" s="1"/>
      <x:c r="O157" s="1"/>
    </x:row>
    <x:row r="158" ht="21" customHeight="1">
      <x:c r="A158" s="1"/>
      <x:c r="B158" s="1"/>
      <x:c r="C158" s="1"/>
      <x:c r="D158" s="1"/>
      <x:c r="E158" s="1"/>
      <x:c r="F158" s="3"/>
      <x:c r="G158" s="3"/>
      <x:c r="H158" s="3"/>
      <x:c r="I158" s="3"/>
      <x:c r="J158" s="3"/>
      <x:c r="K158" s="3"/>
      <x:c r="L158" s="3"/>
      <x:c r="M158" s="3"/>
      <x:c r="N158" s="1"/>
      <x:c r="O158" s="1"/>
    </x:row>
    <x:row r="159" ht="21" customHeight="1">
      <x:c r="A159" s="1"/>
      <x:c r="B159" s="1"/>
      <x:c r="C159" s="1"/>
      <x:c r="D159" s="1"/>
      <x:c r="E159" s="1"/>
      <x:c r="F159" s="3"/>
      <x:c r="G159" s="3"/>
      <x:c r="H159" s="3"/>
      <x:c r="I159" s="3"/>
      <x:c r="J159" s="3"/>
      <x:c r="K159" s="3"/>
      <x:c r="L159" s="3"/>
      <x:c r="M159" s="3"/>
      <x:c r="N159" s="1"/>
      <x:c r="O159" s="1"/>
    </x:row>
    <x:row r="160" ht="21" customHeight="1">
      <x:c r="A160" s="1"/>
      <x:c r="B160" s="1"/>
      <x:c r="C160" s="1"/>
      <x:c r="D160" s="1"/>
      <x:c r="E160" s="1"/>
      <x:c r="F160" s="3"/>
      <x:c r="G160" s="3"/>
      <x:c r="H160" s="3"/>
      <x:c r="I160" s="3"/>
      <x:c r="J160" s="3"/>
      <x:c r="K160" s="3"/>
      <x:c r="L160" s="3"/>
      <x:c r="M160" s="3"/>
      <x:c r="N160" s="1"/>
      <x:c r="O160" s="1"/>
    </x:row>
    <x:row r="161" ht="21" customHeight="1">
      <x:c r="A161" s="1"/>
      <x:c r="B161" s="1"/>
      <x:c r="C161" s="1"/>
      <x:c r="D161" s="1"/>
      <x:c r="E161" s="1"/>
      <x:c r="F161" s="3"/>
      <x:c r="G161" s="3"/>
      <x:c r="H161" s="3"/>
      <x:c r="I161" s="3"/>
      <x:c r="J161" s="3"/>
      <x:c r="K161" s="3"/>
      <x:c r="L161" s="3"/>
      <x:c r="M161" s="3"/>
      <x:c r="N161" s="1"/>
      <x:c r="O161" s="1"/>
    </x:row>
    <x:row r="162" ht="21" customHeight="1">
      <x:c r="A162" s="1"/>
      <x:c r="B162" s="1"/>
      <x:c r="C162" s="1"/>
      <x:c r="D162" s="1"/>
      <x:c r="E162" s="1"/>
      <x:c r="F162" s="3"/>
      <x:c r="G162" s="3"/>
      <x:c r="H162" s="3"/>
      <x:c r="I162" s="3"/>
      <x:c r="J162" s="3"/>
      <x:c r="K162" s="3"/>
      <x:c r="L162" s="3"/>
      <x:c r="M162" s="3"/>
      <x:c r="N162" s="1"/>
      <x:c r="O162" s="1"/>
    </x:row>
    <x:row r="163" ht="21" customHeight="1">
      <x:c r="A163" s="1"/>
      <x:c r="B163" s="1"/>
      <x:c r="C163" s="1"/>
      <x:c r="D163" s="1"/>
      <x:c r="E163" s="1"/>
      <x:c r="F163" s="3"/>
      <x:c r="G163" s="3"/>
      <x:c r="H163" s="3"/>
      <x:c r="I163" s="3"/>
      <x:c r="J163" s="3"/>
      <x:c r="K163" s="3"/>
      <x:c r="L163" s="3"/>
      <x:c r="M163" s="3"/>
      <x:c r="N163" s="1"/>
      <x:c r="O163" s="1"/>
    </x:row>
    <x:row r="164" ht="21" customHeight="1">
      <x:c r="A164" s="1"/>
      <x:c r="B164" s="1"/>
      <x:c r="C164" s="1"/>
      <x:c r="D164" s="1"/>
      <x:c r="E164" s="1"/>
      <x:c r="F164" s="3"/>
      <x:c r="G164" s="3"/>
      <x:c r="H164" s="3"/>
      <x:c r="I164" s="3"/>
      <x:c r="J164" s="3"/>
      <x:c r="K164" s="3"/>
      <x:c r="L164" s="3"/>
      <x:c r="M164" s="3"/>
      <x:c r="N164" s="1"/>
      <x:c r="O164" s="1"/>
    </x:row>
    <x:row r="165" ht="21" customHeight="1">
      <x:c r="A165" s="1"/>
      <x:c r="B165" s="1"/>
      <x:c r="C165" s="1"/>
      <x:c r="D165" s="1"/>
      <x:c r="E165" s="1"/>
      <x:c r="F165" s="3"/>
      <x:c r="G165" s="3"/>
      <x:c r="H165" s="3"/>
      <x:c r="I165" s="3"/>
      <x:c r="J165" s="3"/>
      <x:c r="K165" s="3"/>
      <x:c r="L165" s="3"/>
      <x:c r="M165" s="3"/>
      <x:c r="N165" s="1"/>
      <x:c r="O165" s="1"/>
    </x:row>
    <x:row r="166" ht="21" customHeight="1">
      <x:c r="A166" s="1"/>
      <x:c r="B166" s="1"/>
      <x:c r="C166" s="1"/>
      <x:c r="D166" s="1"/>
      <x:c r="E166" s="1"/>
      <x:c r="F166" s="3"/>
      <x:c r="G166" s="3"/>
      <x:c r="H166" s="3"/>
      <x:c r="I166" s="3"/>
      <x:c r="J166" s="3"/>
      <x:c r="K166" s="3"/>
      <x:c r="L166" s="3"/>
      <x:c r="M166" s="3"/>
      <x:c r="N166" s="1"/>
      <x:c r="O166" s="1"/>
    </x:row>
    <x:row r="167" ht="21" customHeight="1">
      <x:c r="A167" s="1"/>
      <x:c r="B167" s="1"/>
      <x:c r="C167" s="1"/>
      <x:c r="D167" s="1"/>
      <x:c r="E167" s="1"/>
      <x:c r="F167" s="3"/>
      <x:c r="G167" s="3"/>
      <x:c r="H167" s="3"/>
      <x:c r="I167" s="3"/>
      <x:c r="J167" s="3"/>
      <x:c r="K167" s="3"/>
      <x:c r="L167" s="3"/>
      <x:c r="M167" s="3"/>
      <x:c r="N167" s="1"/>
      <x:c r="O167" s="1"/>
    </x:row>
    <x:row r="168" ht="21" customHeight="1">
      <x:c r="A168" s="1"/>
      <x:c r="B168" s="1"/>
      <x:c r="C168" s="1"/>
      <x:c r="D168" s="1"/>
      <x:c r="E168" s="1"/>
      <x:c r="F168" s="3"/>
      <x:c r="G168" s="3"/>
      <x:c r="H168" s="3"/>
      <x:c r="I168" s="3"/>
      <x:c r="J168" s="3"/>
      <x:c r="K168" s="3"/>
      <x:c r="L168" s="3"/>
      <x:c r="M168" s="3"/>
      <x:c r="N168" s="1"/>
      <x:c r="O168" s="1"/>
    </x:row>
    <x:row r="169" ht="21" customHeight="1">
      <x:c r="A169" s="1"/>
      <x:c r="B169" s="1"/>
      <x:c r="C169" s="1"/>
      <x:c r="D169" s="1"/>
      <x:c r="E169" s="1"/>
      <x:c r="F169" s="3"/>
      <x:c r="G169" s="3"/>
      <x:c r="H169" s="3"/>
      <x:c r="I169" s="3"/>
      <x:c r="J169" s="3"/>
      <x:c r="K169" s="3"/>
      <x:c r="L169" s="3"/>
      <x:c r="M169" s="3"/>
      <x:c r="N169" s="1"/>
      <x:c r="O169" s="1"/>
    </x:row>
    <x:row r="170" ht="21" customHeight="1">
      <x:c r="A170" s="1"/>
      <x:c r="B170" s="1"/>
      <x:c r="C170" s="1"/>
      <x:c r="D170" s="1"/>
      <x:c r="E170" s="1"/>
      <x:c r="F170" s="3"/>
      <x:c r="G170" s="3"/>
      <x:c r="H170" s="3"/>
      <x:c r="I170" s="3"/>
      <x:c r="J170" s="3"/>
      <x:c r="K170" s="3"/>
      <x:c r="L170" s="3"/>
      <x:c r="M170" s="3"/>
      <x:c r="N170" s="1"/>
      <x:c r="O170" s="1"/>
    </x:row>
    <x:row r="171" ht="21" customHeight="1">
      <x:c r="A171" s="1"/>
      <x:c r="B171" s="1"/>
      <x:c r="C171" s="1"/>
      <x:c r="D171" s="1"/>
      <x:c r="E171" s="1"/>
      <x:c r="F171" s="3"/>
      <x:c r="G171" s="3"/>
      <x:c r="H171" s="3"/>
      <x:c r="I171" s="3"/>
      <x:c r="J171" s="3"/>
      <x:c r="K171" s="3"/>
      <x:c r="L171" s="3"/>
      <x:c r="M171" s="3"/>
      <x:c r="N171" s="1"/>
      <x:c r="O171" s="1"/>
    </x:row>
    <x:row r="172" ht="21" customHeight="1">
      <x:c r="A172" s="1"/>
      <x:c r="B172" s="1"/>
      <x:c r="C172" s="1"/>
      <x:c r="D172" s="1"/>
      <x:c r="E172" s="1"/>
      <x:c r="F172" s="3"/>
      <x:c r="G172" s="3"/>
      <x:c r="H172" s="3"/>
      <x:c r="I172" s="3"/>
      <x:c r="J172" s="3"/>
      <x:c r="K172" s="3"/>
      <x:c r="L172" s="3"/>
      <x:c r="M172" s="3"/>
      <x:c r="N172" s="1"/>
      <x:c r="O172" s="1"/>
    </x:row>
    <x:row r="173" ht="21" customHeight="1">
      <x:c r="A173" s="1"/>
      <x:c r="B173" s="1"/>
      <x:c r="C173" s="1"/>
      <x:c r="D173" s="1"/>
      <x:c r="E173" s="1"/>
      <x:c r="F173" s="3"/>
      <x:c r="G173" s="3"/>
      <x:c r="H173" s="3"/>
      <x:c r="I173" s="3"/>
      <x:c r="J173" s="3"/>
      <x:c r="K173" s="3"/>
      <x:c r="L173" s="3"/>
      <x:c r="M173" s="3"/>
      <x:c r="N173" s="1"/>
      <x:c r="O173" s="1"/>
    </x:row>
    <x:row r="174" ht="21" customHeight="1">
      <x:c r="A174" s="1"/>
      <x:c r="B174" s="1"/>
      <x:c r="C174" s="1"/>
      <x:c r="D174" s="1"/>
      <x:c r="E174" s="1"/>
      <x:c r="F174" s="3"/>
      <x:c r="G174" s="3"/>
      <x:c r="H174" s="3"/>
      <x:c r="I174" s="3"/>
      <x:c r="J174" s="3"/>
      <x:c r="K174" s="3"/>
      <x:c r="L174" s="3"/>
      <x:c r="M174" s="3"/>
      <x:c r="N174" s="1"/>
      <x:c r="O174" s="1"/>
    </x:row>
    <x:row r="175" ht="21" customHeight="1">
      <x:c r="A175" s="1"/>
      <x:c r="B175" s="1"/>
      <x:c r="C175" s="1"/>
      <x:c r="D175" s="1"/>
      <x:c r="E175" s="1"/>
      <x:c r="F175" s="3"/>
      <x:c r="G175" s="3"/>
      <x:c r="H175" s="3"/>
      <x:c r="I175" s="3"/>
      <x:c r="J175" s="3"/>
      <x:c r="K175" s="3"/>
      <x:c r="L175" s="3"/>
      <x:c r="M175" s="3"/>
      <x:c r="N175" s="1"/>
      <x:c r="O175" s="1"/>
    </x:row>
    <x:row r="176" ht="21" customHeight="1">
      <x:c r="A176" s="1"/>
      <x:c r="B176" s="1"/>
      <x:c r="C176" s="1"/>
      <x:c r="D176" s="1"/>
      <x:c r="E176" s="1"/>
      <x:c r="F176" s="3"/>
      <x:c r="G176" s="3"/>
      <x:c r="H176" s="3"/>
      <x:c r="I176" s="3"/>
      <x:c r="J176" s="3"/>
      <x:c r="K176" s="3"/>
      <x:c r="L176" s="3"/>
      <x:c r="M176" s="3"/>
      <x:c r="N176" s="1"/>
      <x:c r="O176" s="1"/>
    </x:row>
    <x:row r="177" ht="21" customHeight="1">
      <x:c r="A177" s="1"/>
      <x:c r="B177" s="1"/>
      <x:c r="C177" s="1"/>
      <x:c r="D177" s="1"/>
      <x:c r="E177" s="1"/>
      <x:c r="F177" s="3"/>
      <x:c r="G177" s="3"/>
      <x:c r="H177" s="3"/>
      <x:c r="I177" s="3"/>
      <x:c r="J177" s="3"/>
      <x:c r="K177" s="3"/>
      <x:c r="L177" s="3"/>
      <x:c r="M177" s="3"/>
      <x:c r="N177" s="1"/>
      <x:c r="O177" s="1"/>
    </x:row>
    <x:row r="178" ht="21" customHeight="1">
      <x:c r="A178" s="1"/>
      <x:c r="B178" s="1"/>
      <x:c r="C178" s="1"/>
      <x:c r="D178" s="1"/>
      <x:c r="E178" s="1"/>
      <x:c r="F178" s="3"/>
      <x:c r="G178" s="3"/>
      <x:c r="H178" s="3"/>
      <x:c r="I178" s="3"/>
      <x:c r="J178" s="3"/>
      <x:c r="K178" s="3"/>
      <x:c r="L178" s="3"/>
      <x:c r="M178" s="3"/>
      <x:c r="N178" s="1"/>
      <x:c r="O178" s="1"/>
    </x:row>
    <x:row r="179" ht="21" customHeight="1">
      <x:c r="A179" s="1"/>
      <x:c r="B179" s="1"/>
      <x:c r="C179" s="1"/>
      <x:c r="D179" s="1"/>
      <x:c r="E179" s="1"/>
      <x:c r="F179" s="3"/>
      <x:c r="G179" s="3"/>
      <x:c r="H179" s="3"/>
      <x:c r="I179" s="3"/>
      <x:c r="J179" s="3"/>
      <x:c r="K179" s="3"/>
      <x:c r="L179" s="3"/>
      <x:c r="M179" s="3"/>
      <x:c r="N179" s="1"/>
      <x:c r="O179" s="1"/>
    </x:row>
    <x:row r="180" ht="21" customHeight="1">
      <x:c r="A180" s="1"/>
      <x:c r="B180" s="1"/>
      <x:c r="C180" s="1"/>
      <x:c r="D180" s="1"/>
      <x:c r="E180" s="1"/>
      <x:c r="F180" s="3"/>
      <x:c r="G180" s="3"/>
      <x:c r="H180" s="3"/>
      <x:c r="I180" s="3"/>
      <x:c r="J180" s="3"/>
      <x:c r="K180" s="3"/>
      <x:c r="L180" s="3"/>
      <x:c r="M180" s="3"/>
      <x:c r="N180" s="1"/>
      <x:c r="O180" s="1"/>
    </x:row>
    <x:row r="181" ht="21" customHeight="1">
      <x:c r="A181" s="1"/>
      <x:c r="B181" s="1"/>
      <x:c r="C181" s="1"/>
      <x:c r="D181" s="1"/>
      <x:c r="E181" s="1"/>
      <x:c r="F181" s="3"/>
      <x:c r="G181" s="3"/>
      <x:c r="H181" s="3"/>
      <x:c r="I181" s="3"/>
      <x:c r="J181" s="3"/>
      <x:c r="K181" s="3"/>
      <x:c r="L181" s="3"/>
      <x:c r="M181" s="3"/>
      <x:c r="N181" s="1"/>
      <x:c r="O181" s="1"/>
    </x:row>
    <x:row r="182" ht="21" customHeight="1">
      <x:c r="A182" s="1"/>
      <x:c r="B182" s="1"/>
      <x:c r="C182" s="1"/>
      <x:c r="D182" s="1"/>
      <x:c r="E182" s="1"/>
      <x:c r="F182" s="3"/>
      <x:c r="G182" s="3"/>
      <x:c r="H182" s="3"/>
      <x:c r="I182" s="3"/>
      <x:c r="J182" s="3"/>
      <x:c r="K182" s="3"/>
      <x:c r="L182" s="3"/>
      <x:c r="M182" s="3"/>
      <x:c r="N182" s="1"/>
      <x:c r="O182" s="1"/>
    </x:row>
    <x:row r="183" ht="21" customHeight="1">
      <x:c r="A183" s="1"/>
      <x:c r="B183" s="1"/>
      <x:c r="C183" s="1"/>
      <x:c r="D183" s="1"/>
      <x:c r="E183" s="1"/>
      <x:c r="F183" s="3"/>
      <x:c r="G183" s="3"/>
      <x:c r="H183" s="3"/>
      <x:c r="I183" s="3"/>
      <x:c r="J183" s="3"/>
      <x:c r="K183" s="3"/>
      <x:c r="L183" s="3"/>
      <x:c r="M183" s="3"/>
      <x:c r="N183" s="1"/>
      <x:c r="O183" s="1"/>
    </x:row>
    <x:row r="184" ht="21" customHeight="1">
      <x:c r="A184" s="1"/>
      <x:c r="B184" s="1"/>
      <x:c r="C184" s="1"/>
      <x:c r="D184" s="1"/>
      <x:c r="E184" s="1"/>
      <x:c r="F184" s="3"/>
      <x:c r="G184" s="3"/>
      <x:c r="H184" s="3"/>
      <x:c r="I184" s="3"/>
      <x:c r="J184" s="3"/>
      <x:c r="K184" s="3"/>
      <x:c r="L184" s="3"/>
      <x:c r="M184" s="3"/>
      <x:c r="N184" s="1"/>
      <x:c r="O184" s="1"/>
    </x:row>
    <x:row r="185" ht="21" customHeight="1">
      <x:c r="A185" s="1"/>
      <x:c r="B185" s="1"/>
      <x:c r="C185" s="1"/>
      <x:c r="D185" s="1"/>
      <x:c r="E185" s="1"/>
      <x:c r="F185" s="3"/>
      <x:c r="G185" s="3"/>
      <x:c r="H185" s="3"/>
      <x:c r="I185" s="3"/>
      <x:c r="J185" s="3"/>
      <x:c r="K185" s="3"/>
      <x:c r="L185" s="3"/>
      <x:c r="M185" s="3"/>
      <x:c r="N185" s="1"/>
      <x:c r="O185" s="1"/>
    </x:row>
    <x:row r="186" ht="21" customHeight="1">
      <x:c r="A186" s="1"/>
      <x:c r="B186" s="1"/>
      <x:c r="C186" s="1"/>
      <x:c r="D186" s="1"/>
      <x:c r="E186" s="1"/>
      <x:c r="F186" s="3"/>
      <x:c r="G186" s="3"/>
      <x:c r="H186" s="3"/>
      <x:c r="I186" s="3"/>
      <x:c r="J186" s="3"/>
      <x:c r="K186" s="3"/>
      <x:c r="L186" s="3"/>
      <x:c r="M186" s="3"/>
      <x:c r="N186" s="1"/>
      <x:c r="O186" s="1"/>
    </x:row>
    <x:row r="187" ht="21" customHeight="1">
      <x:c r="A187" s="1"/>
      <x:c r="B187" s="1"/>
      <x:c r="C187" s="1"/>
      <x:c r="D187" s="1"/>
      <x:c r="E187" s="1"/>
      <x:c r="F187" s="3"/>
      <x:c r="G187" s="3"/>
      <x:c r="H187" s="3"/>
      <x:c r="I187" s="3"/>
      <x:c r="J187" s="3"/>
      <x:c r="K187" s="3"/>
      <x:c r="L187" s="3"/>
      <x:c r="M187" s="3"/>
      <x:c r="N187" s="1"/>
      <x:c r="O187" s="1"/>
    </x:row>
    <x:row r="188" ht="21" customHeight="1">
      <x:c r="A188" s="1"/>
      <x:c r="B188" s="1"/>
      <x:c r="C188" s="1"/>
      <x:c r="D188" s="1"/>
      <x:c r="E188" s="1"/>
      <x:c r="F188" s="3"/>
      <x:c r="G188" s="3"/>
      <x:c r="H188" s="3"/>
      <x:c r="I188" s="3"/>
      <x:c r="J188" s="3"/>
      <x:c r="K188" s="3"/>
      <x:c r="L188" s="3"/>
      <x:c r="M188" s="3"/>
      <x:c r="N188" s="1"/>
      <x:c r="O188" s="1"/>
    </x:row>
    <x:row r="189" ht="21" customHeight="1">
      <x:c r="A189" s="1"/>
      <x:c r="B189" s="1"/>
      <x:c r="C189" s="1"/>
      <x:c r="D189" s="1"/>
      <x:c r="E189" s="1"/>
      <x:c r="F189" s="3"/>
      <x:c r="G189" s="3"/>
      <x:c r="H189" s="3"/>
      <x:c r="I189" s="3"/>
      <x:c r="J189" s="3"/>
      <x:c r="K189" s="3"/>
      <x:c r="L189" s="3"/>
      <x:c r="M189" s="3"/>
      <x:c r="N189" s="1"/>
      <x:c r="O189" s="1"/>
    </x:row>
    <x:row r="190" ht="21" customHeight="1">
      <x:c r="A190" s="1"/>
      <x:c r="B190" s="1"/>
      <x:c r="C190" s="1"/>
      <x:c r="D190" s="1"/>
      <x:c r="E190" s="1"/>
      <x:c r="F190" s="3"/>
      <x:c r="G190" s="3"/>
      <x:c r="H190" s="3"/>
      <x:c r="I190" s="3"/>
      <x:c r="J190" s="3"/>
      <x:c r="K190" s="3"/>
      <x:c r="L190" s="3"/>
      <x:c r="M190" s="3"/>
      <x:c r="N190" s="1"/>
      <x:c r="O190" s="1"/>
    </x:row>
    <x:row r="191" ht="21" customHeight="1">
      <x:c r="A191" s="1"/>
      <x:c r="B191" s="1"/>
      <x:c r="C191" s="1"/>
      <x:c r="D191" s="1"/>
      <x:c r="E191" s="1"/>
      <x:c r="F191" s="3"/>
      <x:c r="G191" s="3"/>
      <x:c r="H191" s="3"/>
      <x:c r="I191" s="3"/>
      <x:c r="J191" s="3"/>
      <x:c r="K191" s="3"/>
      <x:c r="L191" s="3"/>
      <x:c r="M191" s="3"/>
      <x:c r="N191" s="1"/>
      <x:c r="O191" s="1"/>
    </x:row>
    <x:row r="192" ht="21" customHeight="1">
      <x:c r="A192" s="1"/>
      <x:c r="B192" s="1"/>
      <x:c r="C192" s="1"/>
      <x:c r="D192" s="1"/>
      <x:c r="E192" s="1"/>
      <x:c r="F192" s="3"/>
      <x:c r="G192" s="3"/>
      <x:c r="H192" s="3"/>
      <x:c r="I192" s="3"/>
      <x:c r="J192" s="3"/>
      <x:c r="K192" s="3"/>
      <x:c r="L192" s="3"/>
      <x:c r="M192" s="3"/>
      <x:c r="N192" s="1"/>
      <x:c r="O192" s="1"/>
    </x:row>
    <x:row r="193" ht="21" customHeight="1">
      <x:c r="A193" s="1"/>
      <x:c r="B193" s="1"/>
      <x:c r="C193" s="1"/>
      <x:c r="D193" s="1"/>
      <x:c r="E193" s="1"/>
      <x:c r="F193" s="3"/>
      <x:c r="G193" s="3"/>
      <x:c r="H193" s="3"/>
      <x:c r="I193" s="3"/>
      <x:c r="J193" s="3"/>
      <x:c r="K193" s="3"/>
      <x:c r="L193" s="3"/>
      <x:c r="M193" s="3"/>
      <x:c r="N193" s="1"/>
      <x:c r="O193" s="1"/>
    </x:row>
    <x:row r="194" ht="21" customHeight="1">
      <x:c r="A194" s="1"/>
      <x:c r="B194" s="1"/>
      <x:c r="C194" s="1"/>
      <x:c r="D194" s="1"/>
      <x:c r="E194" s="1"/>
      <x:c r="F194" s="3"/>
      <x:c r="G194" s="3"/>
      <x:c r="H194" s="3"/>
      <x:c r="I194" s="3"/>
      <x:c r="J194" s="3"/>
      <x:c r="K194" s="3"/>
      <x:c r="L194" s="3"/>
      <x:c r="M194" s="3"/>
      <x:c r="N194" s="1"/>
      <x:c r="O194" s="1"/>
    </x:row>
    <x:row r="195" ht="21" customHeight="1">
      <x:c r="A195" s="1"/>
      <x:c r="B195" s="1"/>
      <x:c r="C195" s="1"/>
      <x:c r="D195" s="1"/>
      <x:c r="E195" s="1"/>
      <x:c r="F195" s="3"/>
      <x:c r="G195" s="3"/>
      <x:c r="H195" s="3"/>
      <x:c r="I195" s="3"/>
      <x:c r="J195" s="3"/>
      <x:c r="K195" s="3"/>
      <x:c r="L195" s="3"/>
      <x:c r="M195" s="3"/>
      <x:c r="N195" s="1"/>
      <x:c r="O195" s="1"/>
    </x:row>
    <x:row r="196" ht="21" customHeight="1">
      <x:c r="A196" s="1"/>
      <x:c r="B196" s="1"/>
      <x:c r="C196" s="1"/>
      <x:c r="D196" s="1"/>
      <x:c r="E196" s="1"/>
      <x:c r="F196" s="3"/>
      <x:c r="G196" s="3"/>
      <x:c r="H196" s="3"/>
      <x:c r="I196" s="3"/>
      <x:c r="J196" s="3"/>
      <x:c r="K196" s="3"/>
      <x:c r="L196" s="3"/>
      <x:c r="M196" s="3"/>
      <x:c r="N196" s="1"/>
      <x:c r="O196" s="1"/>
    </x:row>
    <x:row r="197" ht="21" customHeight="1">
      <x:c r="A197" s="1"/>
      <x:c r="B197" s="1"/>
      <x:c r="C197" s="1"/>
      <x:c r="D197" s="1"/>
      <x:c r="E197" s="1"/>
      <x:c r="F197" s="3"/>
      <x:c r="G197" s="3"/>
      <x:c r="H197" s="3"/>
      <x:c r="I197" s="3"/>
      <x:c r="J197" s="3"/>
      <x:c r="K197" s="3"/>
      <x:c r="L197" s="3"/>
      <x:c r="M197" s="3"/>
      <x:c r="N197" s="1"/>
      <x:c r="O197" s="1"/>
    </x:row>
    <x:row r="198" ht="21" customHeight="1">
      <x:c r="A198" s="1"/>
      <x:c r="B198" s="1"/>
      <x:c r="C198" s="1"/>
      <x:c r="D198" s="1"/>
      <x:c r="E198" s="1"/>
      <x:c r="F198" s="3"/>
      <x:c r="G198" s="3"/>
      <x:c r="H198" s="3"/>
      <x:c r="I198" s="3"/>
      <x:c r="J198" s="3"/>
      <x:c r="K198" s="3"/>
      <x:c r="L198" s="3"/>
      <x:c r="M198" s="3"/>
      <x:c r="N198" s="1"/>
      <x:c r="O198" s="1"/>
    </x:row>
    <x:row r="199" ht="21" customHeight="1">
      <x:c r="A199" s="1"/>
      <x:c r="B199" s="1"/>
      <x:c r="C199" s="1"/>
      <x:c r="D199" s="1"/>
      <x:c r="E199" s="1"/>
      <x:c r="F199" s="3"/>
      <x:c r="G199" s="3"/>
      <x:c r="H199" s="3"/>
      <x:c r="I199" s="3"/>
      <x:c r="J199" s="3"/>
      <x:c r="K199" s="3"/>
      <x:c r="L199" s="3"/>
      <x:c r="M199" s="3"/>
      <x:c r="N199" s="1"/>
      <x:c r="O199" s="1"/>
    </x:row>
    <x:row r="200" ht="21" customHeight="1">
      <x:c r="A200" s="1"/>
      <x:c r="B200" s="1"/>
      <x:c r="C200" s="1"/>
      <x:c r="D200" s="1"/>
      <x:c r="E200" s="1"/>
      <x:c r="F200" s="3"/>
      <x:c r="G200" s="3"/>
      <x:c r="H200" s="3"/>
      <x:c r="I200" s="3"/>
      <x:c r="J200" s="3"/>
      <x:c r="K200" s="3"/>
      <x:c r="L200" s="3"/>
      <x:c r="M200" s="3"/>
      <x:c r="N200" s="1"/>
      <x:c r="O200" s="1"/>
    </x:row>
    <x:row r="201" ht="21" customHeight="1">
      <x:c r="A201" s="1"/>
      <x:c r="B201" s="1"/>
      <x:c r="C201" s="1"/>
      <x:c r="D201" s="1"/>
      <x:c r="E201" s="1"/>
      <x:c r="F201" s="3"/>
      <x:c r="G201" s="3"/>
      <x:c r="H201" s="3"/>
      <x:c r="I201" s="3"/>
      <x:c r="J201" s="3"/>
      <x:c r="K201" s="3"/>
      <x:c r="L201" s="3"/>
      <x:c r="M201" s="3"/>
      <x:c r="N201" s="1"/>
      <x:c r="O201" s="1"/>
    </x:row>
    <x:row r="202" ht="21" customHeight="1">
      <x:c r="A202" s="1"/>
      <x:c r="B202" s="1"/>
      <x:c r="C202" s="1"/>
      <x:c r="D202" s="1"/>
      <x:c r="E202" s="1"/>
      <x:c r="F202" s="3"/>
      <x:c r="G202" s="3"/>
      <x:c r="H202" s="3"/>
      <x:c r="I202" s="3"/>
      <x:c r="J202" s="3"/>
      <x:c r="K202" s="3"/>
      <x:c r="L202" s="3"/>
      <x:c r="M202" s="3"/>
      <x:c r="N202" s="1"/>
      <x:c r="O202" s="1"/>
    </x:row>
    <x:row r="203" ht="21" customHeight="1">
      <x:c r="A203" s="1"/>
      <x:c r="B203" s="1"/>
      <x:c r="C203" s="1"/>
      <x:c r="D203" s="1"/>
      <x:c r="E203" s="1"/>
      <x:c r="F203" s="3"/>
      <x:c r="G203" s="3"/>
      <x:c r="H203" s="3"/>
      <x:c r="I203" s="3"/>
      <x:c r="J203" s="3"/>
      <x:c r="K203" s="3"/>
      <x:c r="L203" s="3"/>
      <x:c r="M203" s="3"/>
      <x:c r="N203" s="1"/>
      <x:c r="O203" s="1"/>
    </x:row>
    <x:row r="204" ht="21" customHeight="1">
      <x:c r="A204" s="1"/>
      <x:c r="B204" s="1"/>
      <x:c r="C204" s="1"/>
      <x:c r="D204" s="1"/>
      <x:c r="E204" s="1"/>
      <x:c r="F204" s="3"/>
      <x:c r="G204" s="3"/>
      <x:c r="H204" s="3"/>
      <x:c r="I204" s="3"/>
      <x:c r="J204" s="3"/>
      <x:c r="K204" s="3"/>
      <x:c r="L204" s="3"/>
      <x:c r="M204" s="3"/>
      <x:c r="N204" s="1"/>
      <x:c r="O204" s="1"/>
    </x:row>
    <x:row r="205" ht="21" customHeight="1">
      <x:c r="A205" s="1"/>
      <x:c r="B205" s="1"/>
      <x:c r="C205" s="1"/>
      <x:c r="D205" s="1"/>
      <x:c r="E205" s="1"/>
      <x:c r="F205" s="3"/>
      <x:c r="G205" s="3"/>
      <x:c r="H205" s="3"/>
      <x:c r="I205" s="3"/>
      <x:c r="J205" s="3"/>
      <x:c r="K205" s="3"/>
      <x:c r="L205" s="3"/>
      <x:c r="M205" s="3"/>
      <x:c r="N205" s="1"/>
      <x:c r="O205" s="1"/>
    </x:row>
    <x:row r="206" ht="21" customHeight="1">
      <x:c r="A206" s="1"/>
      <x:c r="B206" s="1"/>
      <x:c r="C206" s="1"/>
      <x:c r="D206" s="1"/>
      <x:c r="E206" s="1"/>
      <x:c r="F206" s="3"/>
      <x:c r="G206" s="3"/>
      <x:c r="H206" s="3"/>
      <x:c r="I206" s="3"/>
      <x:c r="J206" s="3"/>
      <x:c r="K206" s="3"/>
      <x:c r="L206" s="3"/>
      <x:c r="M206" s="3"/>
      <x:c r="N206" s="1"/>
      <x:c r="O206" s="1"/>
    </x:row>
    <x:row r="207" ht="21" customHeight="1">
      <x:c r="A207" s="1"/>
      <x:c r="B207" s="1"/>
      <x:c r="C207" s="1"/>
      <x:c r="D207" s="1"/>
      <x:c r="E207" s="1"/>
      <x:c r="F207" s="3"/>
      <x:c r="G207" s="3"/>
      <x:c r="H207" s="3"/>
      <x:c r="I207" s="3"/>
      <x:c r="J207" s="3"/>
      <x:c r="K207" s="3"/>
      <x:c r="L207" s="3"/>
      <x:c r="M207" s="3"/>
      <x:c r="N207" s="1"/>
      <x:c r="O207" s="1"/>
    </x:row>
    <x:row r="208" ht="21" customHeight="1">
      <x:c r="A208" s="1"/>
      <x:c r="B208" s="1"/>
      <x:c r="C208" s="1"/>
      <x:c r="D208" s="1"/>
      <x:c r="E208" s="1"/>
      <x:c r="F208" s="3"/>
      <x:c r="G208" s="3"/>
      <x:c r="H208" s="3"/>
      <x:c r="I208" s="3"/>
      <x:c r="J208" s="3"/>
      <x:c r="K208" s="3"/>
      <x:c r="L208" s="3"/>
      <x:c r="M208" s="3"/>
      <x:c r="N208" s="1"/>
      <x:c r="O208" s="1"/>
    </x:row>
    <x:row r="209" ht="21" customHeight="1">
      <x:c r="A209" s="1"/>
      <x:c r="B209" s="1"/>
      <x:c r="C209" s="1"/>
      <x:c r="D209" s="1"/>
      <x:c r="E209" s="1"/>
      <x:c r="F209" s="3"/>
      <x:c r="G209" s="3"/>
      <x:c r="H209" s="3"/>
      <x:c r="I209" s="3"/>
      <x:c r="J209" s="3"/>
      <x:c r="K209" s="3"/>
      <x:c r="L209" s="3"/>
      <x:c r="M209" s="3"/>
      <x:c r="N209" s="1"/>
      <x:c r="O209" s="1"/>
    </x:row>
    <x:row r="210" ht="21" customHeight="1">
      <x:c r="A210" s="1"/>
      <x:c r="B210" s="1"/>
      <x:c r="C210" s="1"/>
      <x:c r="D210" s="1"/>
      <x:c r="E210" s="1"/>
      <x:c r="F210" s="3"/>
      <x:c r="G210" s="3"/>
      <x:c r="H210" s="3"/>
      <x:c r="I210" s="3"/>
      <x:c r="J210" s="3"/>
      <x:c r="K210" s="3"/>
      <x:c r="L210" s="3"/>
      <x:c r="M210" s="3"/>
      <x:c r="N210" s="1"/>
      <x:c r="O210" s="1"/>
    </x:row>
    <x:row r="211" ht="21" customHeight="1">
      <x:c r="A211" s="1"/>
      <x:c r="B211" s="1"/>
      <x:c r="C211" s="1"/>
      <x:c r="D211" s="1"/>
      <x:c r="E211" s="1"/>
      <x:c r="F211" s="3"/>
      <x:c r="G211" s="3"/>
      <x:c r="H211" s="3"/>
      <x:c r="I211" s="3"/>
      <x:c r="J211" s="3"/>
      <x:c r="K211" s="3"/>
      <x:c r="L211" s="3"/>
      <x:c r="M211" s="3"/>
      <x:c r="N211" s="1"/>
      <x:c r="O211" s="1"/>
    </x:row>
    <x:row r="212" ht="21" customHeight="1">
      <x:c r="A212" s="1"/>
      <x:c r="B212" s="1"/>
      <x:c r="C212" s="1"/>
      <x:c r="D212" s="1"/>
      <x:c r="E212" s="1"/>
      <x:c r="F212" s="3"/>
      <x:c r="G212" s="3"/>
      <x:c r="H212" s="3"/>
      <x:c r="I212" s="3"/>
      <x:c r="J212" s="3"/>
      <x:c r="K212" s="3"/>
      <x:c r="L212" s="3"/>
      <x:c r="M212" s="3"/>
      <x:c r="N212" s="1"/>
      <x:c r="O212" s="1"/>
    </x:row>
    <x:row r="213" ht="21" customHeight="1">
      <x:c r="A213" s="1"/>
      <x:c r="B213" s="1"/>
      <x:c r="C213" s="1"/>
      <x:c r="D213" s="1"/>
      <x:c r="E213" s="1"/>
      <x:c r="F213" s="3"/>
      <x:c r="G213" s="3"/>
      <x:c r="H213" s="3"/>
      <x:c r="I213" s="3"/>
      <x:c r="J213" s="3"/>
      <x:c r="K213" s="3"/>
      <x:c r="L213" s="3"/>
      <x:c r="M213" s="3"/>
      <x:c r="N213" s="1"/>
      <x:c r="O213" s="1"/>
    </x:row>
    <x:row r="214" ht="21" customHeight="1">
      <x:c r="A214" s="1"/>
      <x:c r="B214" s="1"/>
      <x:c r="C214" s="1"/>
      <x:c r="D214" s="1"/>
      <x:c r="E214" s="1"/>
      <x:c r="F214" s="3"/>
      <x:c r="G214" s="3"/>
      <x:c r="H214" s="3"/>
      <x:c r="I214" s="3"/>
      <x:c r="J214" s="3"/>
      <x:c r="K214" s="3"/>
      <x:c r="L214" s="3"/>
      <x:c r="M214" s="3"/>
      <x:c r="N214" s="1"/>
      <x:c r="O214" s="1"/>
    </x:row>
    <x:row r="215" ht="21" customHeight="1">
      <x:c r="A215" s="1"/>
      <x:c r="B215" s="1"/>
      <x:c r="C215" s="1"/>
      <x:c r="D215" s="1"/>
      <x:c r="E215" s="1"/>
      <x:c r="F215" s="3"/>
      <x:c r="G215" s="3"/>
      <x:c r="H215" s="3"/>
      <x:c r="I215" s="3"/>
      <x:c r="J215" s="3"/>
      <x:c r="K215" s="3"/>
      <x:c r="L215" s="3"/>
      <x:c r="M215" s="3"/>
      <x:c r="N215" s="1"/>
      <x:c r="O215" s="1"/>
    </x:row>
    <x:row r="216" ht="21" customHeight="1">
      <x:c r="A216" s="1"/>
      <x:c r="B216" s="1"/>
      <x:c r="C216" s="1"/>
      <x:c r="D216" s="1"/>
      <x:c r="E216" s="1"/>
      <x:c r="F216" s="3"/>
      <x:c r="G216" s="3"/>
      <x:c r="H216" s="3"/>
      <x:c r="I216" s="3"/>
      <x:c r="J216" s="3"/>
      <x:c r="K216" s="3"/>
      <x:c r="L216" s="3"/>
      <x:c r="M216" s="3"/>
      <x:c r="N216" s="1"/>
      <x:c r="O216" s="1"/>
    </x:row>
    <x:row r="217" ht="21" customHeight="1">
      <x:c r="A217" s="1"/>
      <x:c r="B217" s="1"/>
      <x:c r="C217" s="1"/>
      <x:c r="D217" s="1"/>
      <x:c r="E217" s="1"/>
      <x:c r="F217" s="3"/>
      <x:c r="G217" s="3"/>
      <x:c r="H217" s="3"/>
      <x:c r="I217" s="3"/>
      <x:c r="J217" s="3"/>
      <x:c r="K217" s="3"/>
      <x:c r="L217" s="3"/>
      <x:c r="M217" s="3"/>
      <x:c r="N217" s="1"/>
      <x:c r="O217" s="1"/>
    </x:row>
    <x:row r="218" ht="21" customHeight="1">
      <x:c r="A218" s="1"/>
      <x:c r="B218" s="1"/>
      <x:c r="C218" s="1"/>
      <x:c r="D218" s="1"/>
      <x:c r="E218" s="1"/>
      <x:c r="F218" s="3"/>
      <x:c r="G218" s="3"/>
      <x:c r="H218" s="3"/>
      <x:c r="I218" s="3"/>
      <x:c r="J218" s="3"/>
      <x:c r="K218" s="3"/>
      <x:c r="L218" s="3"/>
      <x:c r="M218" s="3"/>
      <x:c r="N218" s="1"/>
      <x:c r="O218" s="1"/>
    </x:row>
    <x:row r="219" ht="21" customHeight="1">
      <x:c r="A219" s="1"/>
      <x:c r="B219" s="1"/>
      <x:c r="C219" s="1"/>
      <x:c r="D219" s="1"/>
      <x:c r="E219" s="1"/>
      <x:c r="F219" s="3"/>
      <x:c r="G219" s="3"/>
      <x:c r="H219" s="3"/>
      <x:c r="I219" s="3"/>
      <x:c r="J219" s="3"/>
      <x:c r="K219" s="3"/>
      <x:c r="L219" s="3"/>
      <x:c r="M219" s="3"/>
      <x:c r="N219" s="1"/>
      <x:c r="O219" s="1"/>
    </x:row>
    <x:row r="220" ht="21" customHeight="1">
      <x:c r="A220" s="1"/>
      <x:c r="B220" s="1"/>
      <x:c r="C220" s="1"/>
      <x:c r="D220" s="1"/>
      <x:c r="E220" s="1"/>
      <x:c r="F220" s="3"/>
      <x:c r="G220" s="3"/>
      <x:c r="H220" s="3"/>
      <x:c r="I220" s="3"/>
      <x:c r="J220" s="3"/>
      <x:c r="K220" s="3"/>
      <x:c r="L220" s="3"/>
      <x:c r="M220" s="3"/>
      <x:c r="N220" s="1"/>
      <x:c r="O220" s="1"/>
    </x:row>
    <x:row r="221" ht="21" customHeight="1">
      <x:c r="A221" s="1"/>
      <x:c r="B221" s="1"/>
      <x:c r="C221" s="1"/>
      <x:c r="D221" s="1"/>
      <x:c r="E221" s="1"/>
      <x:c r="F221" s="3"/>
      <x:c r="G221" s="3"/>
      <x:c r="H221" s="3"/>
      <x:c r="I221" s="3"/>
      <x:c r="J221" s="3"/>
      <x:c r="K221" s="3"/>
      <x:c r="L221" s="3"/>
      <x:c r="M221" s="3"/>
      <x:c r="N221" s="1"/>
      <x:c r="O221" s="1"/>
    </x:row>
    <x:row r="222" ht="21" customHeight="1">
      <x:c r="A222" s="1"/>
      <x:c r="B222" s="1"/>
      <x:c r="C222" s="1"/>
      <x:c r="D222" s="1"/>
      <x:c r="E222" s="1"/>
      <x:c r="F222" s="3"/>
      <x:c r="G222" s="3"/>
      <x:c r="H222" s="3"/>
      <x:c r="I222" s="3"/>
      <x:c r="J222" s="3"/>
      <x:c r="K222" s="3"/>
      <x:c r="L222" s="3"/>
      <x:c r="M222" s="3"/>
      <x:c r="N222" s="1"/>
      <x:c r="O222" s="1"/>
    </x:row>
    <x:row r="223" ht="21" customHeight="1">
      <x:c r="A223" s="1"/>
      <x:c r="B223" s="1"/>
      <x:c r="C223" s="1"/>
      <x:c r="D223" s="1"/>
      <x:c r="E223" s="1"/>
      <x:c r="F223" s="3"/>
      <x:c r="G223" s="3"/>
      <x:c r="H223" s="3"/>
      <x:c r="I223" s="3"/>
      <x:c r="J223" s="3"/>
      <x:c r="K223" s="3"/>
      <x:c r="L223" s="3"/>
      <x:c r="M223" s="3"/>
      <x:c r="N223" s="1"/>
      <x:c r="O223" s="1"/>
    </x:row>
    <x:row r="224" ht="21" customHeight="1">
      <x:c r="A224" s="1"/>
      <x:c r="B224" s="1"/>
      <x:c r="C224" s="1"/>
      <x:c r="D224" s="1"/>
      <x:c r="E224" s="1"/>
      <x:c r="F224" s="3"/>
      <x:c r="G224" s="3"/>
      <x:c r="H224" s="3"/>
      <x:c r="I224" s="3"/>
      <x:c r="J224" s="3"/>
      <x:c r="K224" s="3"/>
      <x:c r="L224" s="3"/>
      <x:c r="M224" s="3"/>
      <x:c r="N224" s="1"/>
      <x:c r="O224" s="1"/>
    </x:row>
    <x:row r="225" ht="21" customHeight="1">
      <x:c r="A225" s="1"/>
      <x:c r="B225" s="1"/>
      <x:c r="C225" s="1"/>
      <x:c r="D225" s="1"/>
      <x:c r="E225" s="1"/>
      <x:c r="F225" s="3"/>
      <x:c r="G225" s="3"/>
      <x:c r="H225" s="3"/>
      <x:c r="I225" s="3"/>
      <x:c r="J225" s="3"/>
      <x:c r="K225" s="3"/>
      <x:c r="L225" s="3"/>
      <x:c r="M225" s="3"/>
      <x:c r="N225" s="1"/>
      <x:c r="O225" s="1"/>
    </x:row>
    <x:row r="226" ht="21" customHeight="1">
      <x:c r="A226" s="1"/>
      <x:c r="B226" s="1"/>
      <x:c r="C226" s="1"/>
      <x:c r="D226" s="1"/>
      <x:c r="E226" s="1"/>
      <x:c r="F226" s="3"/>
      <x:c r="G226" s="3"/>
      <x:c r="H226" s="3"/>
      <x:c r="I226" s="3"/>
      <x:c r="J226" s="3"/>
      <x:c r="K226" s="3"/>
      <x:c r="L226" s="3"/>
      <x:c r="M226" s="3"/>
      <x:c r="N226" s="1"/>
      <x:c r="O226" s="1"/>
    </x:row>
    <x:row r="227" ht="21" customHeight="1">
      <x:c r="A227" s="1"/>
      <x:c r="B227" s="1"/>
      <x:c r="C227" s="1"/>
      <x:c r="D227" s="1"/>
      <x:c r="E227" s="1"/>
      <x:c r="F227" s="3"/>
      <x:c r="G227" s="3"/>
      <x:c r="H227" s="3"/>
      <x:c r="I227" s="3"/>
      <x:c r="J227" s="3"/>
      <x:c r="K227" s="3"/>
      <x:c r="L227" s="3"/>
      <x:c r="M227" s="3"/>
      <x:c r="N227" s="1"/>
      <x:c r="O227" s="1"/>
    </x:row>
    <x:row r="228" ht="21" customHeight="1">
      <x:c r="A228" s="1"/>
      <x:c r="B228" s="1"/>
      <x:c r="C228" s="1"/>
      <x:c r="D228" s="1"/>
      <x:c r="E228" s="1"/>
      <x:c r="F228" s="3"/>
      <x:c r="G228" s="3"/>
      <x:c r="H228" s="3"/>
      <x:c r="I228" s="3"/>
      <x:c r="J228" s="3"/>
      <x:c r="K228" s="3"/>
      <x:c r="L228" s="3"/>
      <x:c r="M228" s="3"/>
      <x:c r="N228" s="1"/>
      <x:c r="O228" s="1"/>
    </x:row>
    <x:row r="229" ht="21" customHeight="1">
      <x:c r="A229" s="1"/>
      <x:c r="B229" s="1"/>
      <x:c r="C229" s="1"/>
      <x:c r="D229" s="1"/>
      <x:c r="E229" s="1"/>
      <x:c r="F229" s="3"/>
      <x:c r="G229" s="3"/>
      <x:c r="H229" s="3"/>
      <x:c r="I229" s="3"/>
      <x:c r="J229" s="3"/>
      <x:c r="K229" s="3"/>
      <x:c r="L229" s="3"/>
      <x:c r="M229" s="3"/>
      <x:c r="N229" s="1"/>
      <x:c r="O229" s="1"/>
    </x:row>
    <x:row r="230" ht="21" customHeight="1">
      <x:c r="A230" s="1"/>
      <x:c r="B230" s="1"/>
      <x:c r="C230" s="1"/>
      <x:c r="D230" s="1"/>
      <x:c r="E230" s="1"/>
      <x:c r="F230" s="3"/>
      <x:c r="G230" s="3"/>
      <x:c r="H230" s="3"/>
      <x:c r="I230" s="3"/>
      <x:c r="J230" s="3"/>
      <x:c r="K230" s="3"/>
      <x:c r="L230" s="3"/>
      <x:c r="M230" s="3"/>
      <x:c r="N230" s="1"/>
      <x:c r="O230" s="1"/>
    </x:row>
    <x:row r="231" ht="21" customHeight="1">
      <x:c r="A231" s="1"/>
      <x:c r="B231" s="1"/>
      <x:c r="C231" s="1"/>
      <x:c r="D231" s="1"/>
      <x:c r="E231" s="1"/>
      <x:c r="F231" s="3"/>
      <x:c r="G231" s="3"/>
      <x:c r="H231" s="3"/>
      <x:c r="I231" s="3"/>
      <x:c r="J231" s="3"/>
      <x:c r="K231" s="3"/>
      <x:c r="L231" s="3"/>
      <x:c r="M231" s="3"/>
      <x:c r="N231" s="1"/>
      <x:c r="O231" s="1"/>
    </x:row>
    <x:row r="232" ht="21" customHeight="1">
      <x:c r="A232" s="1"/>
      <x:c r="B232" s="1"/>
      <x:c r="C232" s="1"/>
      <x:c r="D232" s="1"/>
      <x:c r="E232" s="1"/>
      <x:c r="F232" s="3"/>
      <x:c r="G232" s="3"/>
      <x:c r="H232" s="3"/>
      <x:c r="I232" s="3"/>
      <x:c r="J232" s="3"/>
      <x:c r="K232" s="3"/>
      <x:c r="L232" s="3"/>
      <x:c r="M232" s="3"/>
      <x:c r="N232" s="1"/>
      <x:c r="O232" s="1"/>
    </x:row>
    <x:row r="233" ht="21" customHeight="1">
      <x:c r="A233" s="1"/>
      <x:c r="B233" s="1"/>
      <x:c r="C233" s="1"/>
      <x:c r="D233" s="1"/>
      <x:c r="E233" s="1"/>
      <x:c r="F233" s="3"/>
      <x:c r="G233" s="3"/>
      <x:c r="H233" s="3"/>
      <x:c r="I233" s="3"/>
      <x:c r="J233" s="3"/>
      <x:c r="K233" s="3"/>
      <x:c r="L233" s="3"/>
      <x:c r="M233" s="3"/>
      <x:c r="N233" s="1"/>
      <x:c r="O233" s="1"/>
    </x:row>
    <x:row r="234" ht="21" customHeight="1">
      <x:c r="A234" s="1"/>
      <x:c r="B234" s="1"/>
      <x:c r="C234" s="1"/>
      <x:c r="D234" s="1"/>
      <x:c r="E234" s="1"/>
      <x:c r="F234" s="3"/>
      <x:c r="G234" s="3"/>
      <x:c r="H234" s="3"/>
      <x:c r="I234" s="3"/>
      <x:c r="J234" s="3"/>
      <x:c r="K234" s="3"/>
      <x:c r="L234" s="3"/>
      <x:c r="M234" s="3"/>
      <x:c r="N234" s="1"/>
      <x:c r="O234" s="1"/>
    </x:row>
    <x:row r="235" ht="21" customHeight="1">
      <x:c r="A235" s="1"/>
      <x:c r="B235" s="1"/>
      <x:c r="C235" s="1"/>
      <x:c r="D235" s="1"/>
      <x:c r="E235" s="1"/>
      <x:c r="F235" s="3"/>
      <x:c r="G235" s="3"/>
      <x:c r="H235" s="3"/>
      <x:c r="I235" s="3"/>
      <x:c r="J235" s="3"/>
      <x:c r="K235" s="3"/>
      <x:c r="L235" s="3"/>
      <x:c r="M235" s="3"/>
      <x:c r="N235" s="1"/>
      <x:c r="O235" s="1"/>
    </x:row>
    <x:row r="236" ht="21" customHeight="1">
      <x:c r="A236" s="1"/>
      <x:c r="B236" s="1"/>
      <x:c r="C236" s="1"/>
      <x:c r="D236" s="1"/>
      <x:c r="E236" s="1"/>
      <x:c r="F236" s="3"/>
      <x:c r="G236" s="3"/>
      <x:c r="H236" s="3"/>
      <x:c r="I236" s="3"/>
      <x:c r="J236" s="3"/>
      <x:c r="K236" s="3"/>
      <x:c r="L236" s="3"/>
      <x:c r="M236" s="3"/>
      <x:c r="N236" s="1"/>
      <x:c r="O236" s="1"/>
    </x:row>
    <x:row r="237" ht="21" customHeight="1">
      <x:c r="A237" s="1"/>
      <x:c r="B237" s="1"/>
      <x:c r="C237" s="1"/>
      <x:c r="D237" s="1"/>
      <x:c r="E237" s="1"/>
      <x:c r="F237" s="3"/>
      <x:c r="G237" s="3"/>
      <x:c r="H237" s="3"/>
      <x:c r="I237" s="3"/>
      <x:c r="J237" s="3"/>
      <x:c r="K237" s="3"/>
      <x:c r="L237" s="3"/>
      <x:c r="M237" s="3"/>
      <x:c r="N237" s="1"/>
      <x:c r="O237" s="1"/>
    </x:row>
    <x:row r="238" ht="21" customHeight="1">
      <x:c r="A238" s="1"/>
      <x:c r="B238" s="1"/>
      <x:c r="C238" s="1"/>
      <x:c r="D238" s="1"/>
      <x:c r="E238" s="1"/>
      <x:c r="F238" s="3"/>
      <x:c r="G238" s="3"/>
      <x:c r="H238" s="3"/>
      <x:c r="I238" s="3"/>
      <x:c r="J238" s="3"/>
      <x:c r="K238" s="3"/>
      <x:c r="L238" s="3"/>
      <x:c r="M238" s="3"/>
      <x:c r="N238" s="1"/>
      <x:c r="O238" s="1"/>
    </x:row>
    <x:row r="239" ht="21" customHeight="1">
      <x:c r="A239" s="1"/>
      <x:c r="B239" s="1"/>
      <x:c r="C239" s="1"/>
      <x:c r="D239" s="1"/>
      <x:c r="E239" s="1"/>
      <x:c r="F239" s="3"/>
      <x:c r="G239" s="3"/>
      <x:c r="H239" s="3"/>
      <x:c r="I239" s="3"/>
      <x:c r="J239" s="3"/>
      <x:c r="K239" s="3"/>
      <x:c r="L239" s="3"/>
      <x:c r="M239" s="3"/>
      <x:c r="N239" s="1"/>
      <x:c r="O239" s="1"/>
    </x:row>
    <x:row r="240" ht="21" customHeight="1">
      <x:c r="A240" s="1"/>
      <x:c r="B240" s="1"/>
      <x:c r="C240" s="1"/>
      <x:c r="D240" s="1"/>
      <x:c r="E240" s="1"/>
      <x:c r="F240" s="3"/>
      <x:c r="G240" s="3"/>
      <x:c r="H240" s="3"/>
      <x:c r="I240" s="3"/>
      <x:c r="J240" s="3"/>
      <x:c r="K240" s="3"/>
      <x:c r="L240" s="3"/>
      <x:c r="M240" s="3"/>
      <x:c r="N240" s="1"/>
      <x:c r="O240" s="1"/>
    </x:row>
    <x:row r="241" ht="21" customHeight="1">
      <x:c r="A241" s="1"/>
      <x:c r="B241" s="1"/>
      <x:c r="C241" s="1"/>
      <x:c r="D241" s="1"/>
      <x:c r="E241" s="1"/>
      <x:c r="F241" s="3"/>
      <x:c r="G241" s="3"/>
      <x:c r="H241" s="3"/>
      <x:c r="I241" s="3"/>
      <x:c r="J241" s="3"/>
      <x:c r="K241" s="3"/>
      <x:c r="L241" s="3"/>
      <x:c r="M241" s="3"/>
      <x:c r="N241" s="1"/>
      <x:c r="O241" s="1"/>
    </x:row>
    <x:row r="242" ht="21" customHeight="1">
      <x:c r="A242" s="1"/>
      <x:c r="B242" s="1"/>
      <x:c r="C242" s="1"/>
      <x:c r="D242" s="1"/>
      <x:c r="E242" s="1"/>
      <x:c r="F242" s="3"/>
      <x:c r="G242" s="3"/>
      <x:c r="H242" s="3"/>
      <x:c r="I242" s="3"/>
      <x:c r="J242" s="3"/>
      <x:c r="K242" s="3"/>
      <x:c r="L242" s="3"/>
      <x:c r="M242" s="3"/>
      <x:c r="N242" s="1"/>
      <x:c r="O242" s="1"/>
    </x:row>
    <x:row r="243" ht="21" customHeight="1">
      <x:c r="A243" s="1"/>
      <x:c r="B243" s="1"/>
      <x:c r="C243" s="1"/>
      <x:c r="D243" s="1"/>
      <x:c r="E243" s="1"/>
      <x:c r="F243" s="3"/>
      <x:c r="G243" s="3"/>
      <x:c r="H243" s="3"/>
      <x:c r="I243" s="3"/>
      <x:c r="J243" s="3"/>
      <x:c r="K243" s="3"/>
      <x:c r="L243" s="3"/>
      <x:c r="M243" s="3"/>
      <x:c r="N243" s="1"/>
      <x:c r="O243" s="1"/>
    </x:row>
    <x:row r="244" ht="21" customHeight="1">
      <x:c r="A244" s="1"/>
      <x:c r="B244" s="1"/>
      <x:c r="C244" s="1"/>
      <x:c r="D244" s="1"/>
      <x:c r="E244" s="1"/>
      <x:c r="F244" s="3"/>
      <x:c r="G244" s="3"/>
      <x:c r="H244" s="3"/>
      <x:c r="I244" s="3"/>
      <x:c r="J244" s="3"/>
      <x:c r="K244" s="3"/>
      <x:c r="L244" s="3"/>
      <x:c r="M244" s="3"/>
      <x:c r="N244" s="1"/>
      <x:c r="O244" s="1"/>
    </x:row>
    <x:row r="245" ht="21" customHeight="1">
      <x:c r="A245" s="1"/>
      <x:c r="B245" s="1"/>
      <x:c r="C245" s="1"/>
      <x:c r="D245" s="1"/>
      <x:c r="E245" s="1"/>
      <x:c r="F245" s="3"/>
      <x:c r="G245" s="3"/>
      <x:c r="H245" s="3"/>
      <x:c r="I245" s="3"/>
      <x:c r="J245" s="3"/>
      <x:c r="K245" s="3"/>
      <x:c r="L245" s="3"/>
      <x:c r="M245" s="3"/>
      <x:c r="N245" s="1"/>
      <x:c r="O245" s="1"/>
    </x:row>
    <x:row r="246" ht="21" customHeight="1">
      <x:c r="A246" s="1"/>
      <x:c r="B246" s="1"/>
      <x:c r="C246" s="1"/>
      <x:c r="D246" s="1"/>
      <x:c r="E246" s="1"/>
      <x:c r="F246" s="3"/>
      <x:c r="G246" s="3"/>
      <x:c r="H246" s="3"/>
      <x:c r="I246" s="3"/>
      <x:c r="J246" s="3"/>
      <x:c r="K246" s="3"/>
      <x:c r="L246" s="3"/>
      <x:c r="M246" s="3"/>
      <x:c r="N246" s="1"/>
      <x:c r="O246" s="1"/>
    </x:row>
    <x:row r="247" ht="21" customHeight="1">
      <x:c r="A247" s="1"/>
      <x:c r="B247" s="1"/>
      <x:c r="C247" s="1"/>
      <x:c r="D247" s="1"/>
      <x:c r="E247" s="1"/>
      <x:c r="F247" s="3"/>
      <x:c r="G247" s="3"/>
      <x:c r="H247" s="3"/>
      <x:c r="I247" s="3"/>
      <x:c r="J247" s="3"/>
      <x:c r="K247" s="3"/>
      <x:c r="L247" s="3"/>
      <x:c r="M247" s="3"/>
      <x:c r="N247" s="1"/>
      <x:c r="O247" s="1"/>
    </x:row>
    <x:row r="248" ht="21" customHeight="1">
      <x:c r="A248" s="1"/>
      <x:c r="B248" s="1"/>
      <x:c r="C248" s="1"/>
      <x:c r="D248" s="1"/>
      <x:c r="E248" s="1"/>
      <x:c r="F248" s="3"/>
      <x:c r="G248" s="3"/>
      <x:c r="H248" s="3"/>
      <x:c r="I248" s="3"/>
      <x:c r="J248" s="3"/>
      <x:c r="K248" s="3"/>
      <x:c r="L248" s="3"/>
      <x:c r="M248" s="3"/>
      <x:c r="N248" s="1"/>
      <x:c r="O248" s="1"/>
    </x:row>
    <x:row r="249" ht="21" customHeight="1">
      <x:c r="A249" s="1"/>
      <x:c r="B249" s="1"/>
      <x:c r="C249" s="1"/>
      <x:c r="D249" s="1"/>
      <x:c r="E249" s="1"/>
      <x:c r="F249" s="3"/>
      <x:c r="G249" s="3"/>
      <x:c r="H249" s="3"/>
      <x:c r="I249" s="3"/>
      <x:c r="J249" s="3"/>
      <x:c r="K249" s="3"/>
      <x:c r="L249" s="3"/>
      <x:c r="M249" s="3"/>
      <x:c r="N249" s="1"/>
      <x:c r="O249" s="1"/>
    </x:row>
    <x:row r="250" ht="21" customHeight="1">
      <x:c r="A250" s="1"/>
      <x:c r="B250" s="1"/>
      <x:c r="C250" s="1"/>
      <x:c r="D250" s="1"/>
      <x:c r="E250" s="1"/>
      <x:c r="F250" s="3"/>
      <x:c r="G250" s="3"/>
      <x:c r="H250" s="3"/>
      <x:c r="I250" s="3"/>
      <x:c r="J250" s="3"/>
      <x:c r="K250" s="3"/>
      <x:c r="L250" s="3"/>
      <x:c r="M250" s="3"/>
      <x:c r="N250" s="1"/>
      <x:c r="O250" s="1"/>
    </x:row>
    <x:row r="251" ht="21" customHeight="1">
      <x:c r="A251" s="1"/>
      <x:c r="B251" s="1"/>
      <x:c r="C251" s="1"/>
      <x:c r="D251" s="1"/>
      <x:c r="E251" s="1"/>
      <x:c r="F251" s="3"/>
      <x:c r="G251" s="3"/>
      <x:c r="H251" s="3"/>
      <x:c r="I251" s="3"/>
      <x:c r="J251" s="3"/>
      <x:c r="K251" s="3"/>
      <x:c r="L251" s="3"/>
      <x:c r="M251" s="3"/>
      <x:c r="N251" s="1"/>
      <x:c r="O251" s="1"/>
    </x:row>
    <x:row r="252" ht="21" customHeight="1">
      <x:c r="A252" s="1"/>
      <x:c r="B252" s="1"/>
      <x:c r="C252" s="1"/>
      <x:c r="D252" s="1"/>
      <x:c r="E252" s="1"/>
      <x:c r="F252" s="3"/>
      <x:c r="G252" s="3"/>
      <x:c r="H252" s="3"/>
      <x:c r="I252" s="3"/>
      <x:c r="J252" s="3"/>
      <x:c r="K252" s="3"/>
      <x:c r="L252" s="3"/>
      <x:c r="M252" s="3"/>
      <x:c r="N252" s="1"/>
      <x:c r="O252" s="1"/>
    </x:row>
    <x:row r="253" ht="21" customHeight="1">
      <x:c r="A253" s="1"/>
      <x:c r="B253" s="1"/>
      <x:c r="C253" s="1"/>
      <x:c r="D253" s="1"/>
      <x:c r="E253" s="1"/>
      <x:c r="F253" s="3"/>
      <x:c r="G253" s="3"/>
      <x:c r="H253" s="3"/>
      <x:c r="I253" s="3"/>
      <x:c r="J253" s="3"/>
      <x:c r="K253" s="3"/>
      <x:c r="L253" s="3"/>
      <x:c r="M253" s="3"/>
      <x:c r="N253" s="1"/>
      <x:c r="O253" s="1"/>
    </x:row>
    <x:row r="254" ht="21" customHeight="1">
      <x:c r="A254" s="1"/>
      <x:c r="B254" s="1"/>
      <x:c r="C254" s="1"/>
      <x:c r="D254" s="1"/>
      <x:c r="E254" s="1"/>
      <x:c r="F254" s="3"/>
      <x:c r="G254" s="3"/>
      <x:c r="H254" s="3"/>
      <x:c r="I254" s="3"/>
      <x:c r="J254" s="3"/>
      <x:c r="K254" s="3"/>
      <x:c r="L254" s="3"/>
      <x:c r="M254" s="3"/>
      <x:c r="N254" s="1"/>
      <x:c r="O254" s="1"/>
    </x:row>
    <x:row r="255" ht="21" customHeight="1">
      <x:c r="A255" s="1"/>
      <x:c r="B255" s="1"/>
      <x:c r="C255" s="1"/>
      <x:c r="D255" s="1"/>
      <x:c r="E255" s="1"/>
      <x:c r="F255" s="3"/>
      <x:c r="G255" s="3"/>
      <x:c r="H255" s="3"/>
      <x:c r="I255" s="3"/>
      <x:c r="J255" s="3"/>
      <x:c r="K255" s="3"/>
      <x:c r="L255" s="3"/>
      <x:c r="M255" s="3"/>
      <x:c r="N255" s="1"/>
      <x:c r="O255" s="1"/>
    </x:row>
    <x:row r="256" ht="21" customHeight="1">
      <x:c r="A256" s="1"/>
      <x:c r="B256" s="1"/>
      <x:c r="C256" s="1"/>
      <x:c r="D256" s="1"/>
      <x:c r="E256" s="1"/>
      <x:c r="F256" s="3"/>
      <x:c r="G256" s="3"/>
      <x:c r="H256" s="3"/>
      <x:c r="I256" s="3"/>
      <x:c r="J256" s="3"/>
      <x:c r="K256" s="3"/>
      <x:c r="L256" s="3"/>
      <x:c r="M256" s="3"/>
      <x:c r="N256" s="1"/>
      <x:c r="O256" s="1"/>
    </x:row>
    <x:row r="257" ht="21" customHeight="1">
      <x:c r="A257" s="1"/>
      <x:c r="B257" s="1"/>
      <x:c r="C257" s="1"/>
      <x:c r="D257" s="1"/>
      <x:c r="E257" s="1"/>
      <x:c r="F257" s="3"/>
      <x:c r="G257" s="3"/>
      <x:c r="H257" s="3"/>
      <x:c r="I257" s="3"/>
      <x:c r="J257" s="3"/>
      <x:c r="K257" s="3"/>
      <x:c r="L257" s="3"/>
      <x:c r="M257" s="3"/>
      <x:c r="N257" s="1"/>
      <x:c r="O257" s="1"/>
    </x:row>
    <x:row r="258" ht="21" customHeight="1">
      <x:c r="A258" s="1"/>
      <x:c r="B258" s="1"/>
      <x:c r="C258" s="1"/>
      <x:c r="D258" s="1"/>
      <x:c r="E258" s="1"/>
      <x:c r="F258" s="3"/>
      <x:c r="G258" s="3"/>
      <x:c r="H258" s="3"/>
      <x:c r="I258" s="3"/>
      <x:c r="J258" s="3"/>
      <x:c r="K258" s="3"/>
      <x:c r="L258" s="3"/>
      <x:c r="M258" s="3"/>
      <x:c r="N258" s="1"/>
      <x:c r="O258" s="1"/>
    </x:row>
    <x:row r="259" ht="21" customHeight="1">
      <x:c r="A259" s="1"/>
      <x:c r="B259" s="1"/>
      <x:c r="C259" s="1"/>
      <x:c r="D259" s="1"/>
      <x:c r="E259" s="1"/>
      <x:c r="F259" s="3"/>
      <x:c r="G259" s="3"/>
      <x:c r="H259" s="3"/>
      <x:c r="I259" s="3"/>
      <x:c r="J259" s="3"/>
      <x:c r="K259" s="3"/>
      <x:c r="L259" s="3"/>
      <x:c r="M259" s="3"/>
      <x:c r="N259" s="1"/>
      <x:c r="O259" s="1"/>
    </x:row>
    <x:row r="260" ht="21" customHeight="1">
      <x:c r="A260" s="1"/>
      <x:c r="B260" s="1"/>
      <x:c r="C260" s="1"/>
      <x:c r="D260" s="1"/>
      <x:c r="E260" s="1"/>
      <x:c r="F260" s="3"/>
      <x:c r="G260" s="3"/>
      <x:c r="H260" s="3"/>
      <x:c r="I260" s="3"/>
      <x:c r="J260" s="3"/>
      <x:c r="K260" s="3"/>
      <x:c r="L260" s="3"/>
      <x:c r="M260" s="3"/>
      <x:c r="N260" s="1"/>
      <x:c r="O260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EEE7DA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37" hidden="0" customWidth="1"/>
    <x:col min="4" max="4" width="4" hidden="0" customWidth="1"/>
    <x:col min="5" max="5" width="4" hidden="0" customWidth="1"/>
    <x:col min="6" max="6" width="10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21" customHeight="1">
      <x:c r="A1" s="1"/>
      <x:c r="B1" s="1"/>
      <x:c r="C1" s="1"/>
      <x:c r="D1" s="1"/>
      <x:c r="E1" s="1"/>
      <x:c r="F1" s="3"/>
      <x:c r="G1" s="3"/>
      <x:c r="H1" s="3"/>
      <x:c r="I1" s="3"/>
      <x:c r="J1" s="3"/>
      <x:c r="K1" s="3"/>
      <x:c r="L1" s="3"/>
      <x:c r="M1" s="3"/>
      <x:c r="N1" s="1"/>
      <x:c r="O1" s="1"/>
    </x:row>
    <x:row r="2" ht="21" customHeight="1">
      <x:c r="A2" s="1"/>
      <x:c r="B2" s="1"/>
      <x:c r="C2" s="4" t="str">
        <x:v>ALMARO | Method</x:v>
      </x:c>
      <x:c r="D2" s="4"/>
      <x:c r="E2" s="4"/>
      <x:c r="F2" s="5"/>
      <x:c r="G2" s="5"/>
      <x:c r="H2" s="5"/>
      <x:c r="I2" s="5"/>
      <x:c r="J2" s="5"/>
      <x:c r="K2" s="5"/>
      <x:c r="L2" s="5"/>
      <x:c r="M2" s="5"/>
      <x:c r="N2" s="1"/>
      <x:c r="O2" s="1"/>
    </x:row>
    <x:row r="3" ht="21" customHeight="1">
      <x:c r="A3" s="1"/>
      <x:c r="B3" s="1"/>
      <x:c r="C3" s="6"/>
      <x:c r="D3" s="6"/>
      <x:c r="E3" s="6"/>
      <x:c r="F3" s="7"/>
      <x:c r="G3" s="7"/>
      <x:c r="H3" s="7"/>
      <x:c r="I3" s="7"/>
      <x:c r="J3" s="7"/>
      <x:c r="K3" s="7"/>
      <x:c r="L3" s="7"/>
      <x:c r="M3" s="7"/>
      <x:c r="N3" s="1"/>
      <x:c r="O3" s="1"/>
    </x:row>
    <x:row r="4" ht="21" customHeight="1">
      <x:c r="A4" s="1"/>
      <x:c r="B4" s="1"/>
      <x:c r="C4" s="1" t="str">
        <x:v>Case selected</x:v>
      </x:c>
      <x:c r="D4" s="1"/>
      <x:c r="E4" s="1"/>
      <x:c r="F4" s="50" t="str">
        <x:f>'Assumptions'!F5</x:f>
        <x:v>Development base</x:v>
      </x:c>
      <x:c r="G4" s="8"/>
      <x:c r="H4" s="8"/>
      <x:c r="I4" s="3"/>
      <x:c r="J4" s="3"/>
      <x:c r="K4" s="3"/>
      <x:c r="L4" s="3"/>
      <x:c r="M4" s="3"/>
      <x:c r="N4" s="1"/>
      <x:c r="O4" s="1"/>
    </x:row>
    <x:row r="5" ht="21" customHeight="1">
      <x:c r="A5" s="1"/>
      <x:c r="B5" s="1"/>
      <x:c r="C5" s="1"/>
      <x:c r="D5" s="1"/>
      <x:c r="E5" s="1"/>
      <x:c r="F5" s="3"/>
      <x:c r="G5" s="3"/>
      <x:c r="H5" s="3"/>
      <x:c r="I5" s="3"/>
      <x:c r="J5" s="3"/>
      <x:c r="K5" s="3"/>
      <x:c r="L5" s="3"/>
      <x:c r="M5" s="3"/>
      <x:c r="N5" s="1"/>
      <x:c r="O5" s="1"/>
    </x:row>
    <x:row r="6" ht="21" customHeight="1">
      <x:c r="A6" s="1"/>
      <x:c r="B6" s="1"/>
      <x:c r="C6" s="1"/>
      <x:c r="D6" s="1"/>
      <x:c r="E6" s="1"/>
      <x:c r="F6" s="3"/>
      <x:c r="G6" s="3"/>
      <x:c r="H6" s="3"/>
      <x:c r="I6" s="3"/>
      <x:c r="J6" s="3"/>
      <x:c r="K6" s="3"/>
      <x:c r="L6" s="3"/>
      <x:c r="M6" s="3"/>
      <x:c r="N6" s="1"/>
      <x:c r="O6" s="1"/>
    </x:row>
    <x:row r="7" ht="43" customHeight="1">
      <x:c r="A7" s="1"/>
      <x:c r="B7" s="1"/>
      <x:c r="C7" s="1" t="str">
        <x:v>Purpose</x:v>
      </x:c>
      <x:c r="D7" s="1"/>
      <x:c r="E7" s="1"/>
      <x:c r="F7" s="49" t="str">
        <x:v>Illustrative screen for a Spanish heritage hotel acquisition and conversion. Not an appraisal, commitment or actual-property forecast.</x:v>
      </x:c>
      <x:c r="G7" s="3"/>
      <x:c r="H7" s="3"/>
      <x:c r="I7" s="3"/>
      <x:c r="J7" s="3"/>
      <x:c r="K7" s="3"/>
      <x:c r="L7" s="3"/>
      <x:c r="M7" s="3"/>
      <x:c r="N7" s="1"/>
      <x:c r="O7" s="1"/>
    </x:row>
    <x:row r="8" ht="43" customHeight="1">
      <x:c r="A8" s="1"/>
      <x:c r="B8" s="1"/>
      <x:c r="C8" s="1" t="str">
        <x:v>Cases</x:v>
      </x:c>
      <x:c r="D8" s="1"/>
      <x:c r="E8" s="1"/>
      <x:c r="F8" s="49" t="str">
        <x:v>Use Assumptions F4. One forecast recalculates for the selected case. Base is already an ambitious luxury development scenario.</x:v>
      </x:c>
      <x:c r="G8" s="3"/>
      <x:c r="H8" s="3"/>
      <x:c r="I8" s="3"/>
      <x:c r="J8" s="3"/>
      <x:c r="K8" s="3"/>
      <x:c r="L8" s="3"/>
      <x:c r="M8" s="3"/>
      <x:c r="N8" s="1"/>
      <x:c r="O8" s="1"/>
    </x:row>
    <x:row r="9" ht="43" customHeight="1">
      <x:c r="A9" s="1"/>
      <x:c r="B9" s="1"/>
      <x:c r="C9" s="1" t="str">
        <x:v>Currency and operating basis</x:v>
      </x:c>
      <x:c r="D9" s="1"/>
      <x:c r="E9" s="1"/>
      <x:c r="F9" s="49" t="str">
        <x:v>All monetary amounts in euros. ADR and revenues exclude VAT. Occupancy is annual over 365 days. Revenue seasonality is not modeled.</x:v>
      </x:c>
      <x:c r="G9" s="3"/>
      <x:c r="H9" s="3"/>
      <x:c r="I9" s="3"/>
      <x:c r="J9" s="3"/>
      <x:c r="K9" s="3"/>
      <x:c r="L9" s="3"/>
      <x:c r="M9" s="3"/>
      <x:c r="N9" s="1"/>
      <x:c r="O9" s="1"/>
    </x:row>
    <x:row r="10" ht="43" customHeight="1">
      <x:c r="A10" s="1"/>
      <x:c r="B10" s="1"/>
      <x:c r="C10" s="1" t="str">
        <x:v>Timing</x:v>
      </x:c>
      <x:c r="D10" s="1"/>
      <x:c r="E10" s="1"/>
      <x:c r="F10" s="49" t="str">
        <x:v>Investment starts 30 September 2026. Works occur at years 0, 1 and 2. First operating cash flow is year 3; sale at year 7.</x:v>
      </x:c>
      <x:c r="G10" s="3"/>
      <x:c r="H10" s="3"/>
      <x:c r="I10" s="3"/>
      <x:c r="J10" s="3"/>
      <x:c r="K10" s="3"/>
      <x:c r="L10" s="3"/>
      <x:c r="M10" s="3"/>
      <x:c r="N10" s="1"/>
      <x:c r="O10" s="1"/>
    </x:row>
    <x:row r="11" ht="43" customHeight="1">
      <x:c r="A11" s="1"/>
      <x:c r="B11" s="1"/>
      <x:c r="C11" s="1" t="str">
        <x:v>Development timing</x:v>
      </x:c>
      <x:c r="D11" s="1"/>
      <x:c r="E11" s="1"/>
      <x:c r="F11" s="49" t="str">
        <x:v>Normal works spend is 20% / 60% / 20%. Delay case uses 20% / 40% / 30% / 10%; sale date does not move. No time-zero interest. Subsequent years charge opening debt plus half-year new draws.</x:v>
      </x:c>
      <x:c r="G11" s="3"/>
      <x:c r="H11" s="3"/>
      <x:c r="I11" s="3"/>
      <x:c r="J11" s="3"/>
      <x:c r="K11" s="3"/>
      <x:c r="L11" s="3"/>
      <x:c r="M11" s="3"/>
      <x:c r="N11" s="1"/>
      <x:c r="O11" s="1"/>
    </x:row>
    <x:row r="12" ht="43" customHeight="1">
      <x:c r="A12" s="1"/>
      <x:c r="B12" s="1"/>
      <x:c r="C12" s="1" t="str">
        <x:v>Debt</x:v>
      </x:c>
      <x:c r="D12" s="1"/>
      <x:c r="E12" s="1"/>
      <x:c r="F12" s="49" t="str">
        <x:v>50% of purchase and works including contingency. Interest is paid in cash; no automatic refinancing or cash-out. Annual amortization is 2% of commitment after opening.</x:v>
      </x:c>
      <x:c r="G12" s="3"/>
      <x:c r="H12" s="3"/>
      <x:c r="I12" s="3"/>
      <x:c r="J12" s="3"/>
      <x:c r="K12" s="3"/>
      <x:c r="L12" s="3"/>
      <x:c r="M12" s="3"/>
      <x:c r="N12" s="1"/>
      <x:c r="O12" s="1"/>
    </x:row>
    <x:row r="13" ht="43" customHeight="1">
      <x:c r="A13" s="1"/>
      <x:c r="B13" s="1"/>
      <x:c r="C13" s="1" t="str">
        <x:v>Operating costs</x:v>
      </x:c>
      <x:c r="D13" s="1"/>
      <x:c r="E13" s="1"/>
      <x:c r="F13" s="49" t="str">
        <x:v>Variable expense is 35% of total revenue. Fixed hotel cost includes on-site management and payroll. Central platform expense is additional; no third-party operator fee is added.</x:v>
      </x:c>
      <x:c r="G13" s="3"/>
      <x:c r="H13" s="3"/>
      <x:c r="I13" s="3"/>
      <x:c r="J13" s="3"/>
      <x:c r="K13" s="3"/>
      <x:c r="L13" s="3"/>
      <x:c r="M13" s="3"/>
      <x:c r="N13" s="1"/>
      <x:c r="O13" s="1"/>
    </x:row>
    <x:row r="14" ht="43" customHeight="1">
      <x:c r="A14" s="1"/>
      <x:c r="B14" s="1"/>
      <x:c r="C14" s="1" t="str">
        <x:v>Platform</x:v>
      </x:c>
      <x:c r="D14" s="1"/>
      <x:c r="E14" s="1"/>
      <x:c r="F14" s="49" t="str">
        <x:v>€300k/property assumes a platform shared across several hotels. A first stand-alone hotel needs a larger allocation; €650k is a separate stress test in the memo.</x:v>
      </x:c>
      <x:c r="G14" s="3"/>
      <x:c r="H14" s="3"/>
      <x:c r="I14" s="3"/>
      <x:c r="J14" s="3"/>
      <x:c r="K14" s="3"/>
      <x:c r="L14" s="3"/>
      <x:c r="M14" s="3"/>
      <x:c r="N14" s="1"/>
      <x:c r="O14" s="1"/>
    </x:row>
    <x:row r="15" ht="43" customHeight="1">
      <x:c r="A15" s="1"/>
      <x:c r="B15" s="1"/>
      <x:c r="C15" s="1" t="str">
        <x:v>Capital reserve</x:v>
      </x:c>
      <x:c r="D15" s="1"/>
      <x:c r="E15" s="1"/>
      <x:c r="F15" s="49" t="str">
        <x:v>4% of total revenue is treated as spent on replacements. It is deducted from cash flow and the NOI used for exit valuation.</x:v>
      </x:c>
      <x:c r="G15" s="3"/>
      <x:c r="H15" s="3"/>
      <x:c r="I15" s="3"/>
      <x:c r="J15" s="3"/>
      <x:c r="K15" s="3"/>
      <x:c r="L15" s="3"/>
      <x:c r="M15" s="3"/>
      <x:c r="N15" s="1"/>
      <x:c r="O15" s="1"/>
    </x:row>
    <x:row r="16" ht="43" customHeight="1">
      <x:c r="A16" s="1"/>
      <x:c r="B16" s="1"/>
      <x:c r="C16" s="1" t="str">
        <x:v>Tax simplification</x:v>
      </x:c>
      <x:c r="D16" s="1"/>
      <x:c r="E16" s="1"/>
      <x:c r="F16" s="49" t="str">
        <x:v>25% company operating tax and asset-disposal tax proxies. Tax losses offset future profits without legal limitations. No investor tax, withholding or distribution tax modeled.</x:v>
      </x:c>
      <x:c r="G16" s="3"/>
      <x:c r="H16" s="3"/>
      <x:c r="I16" s="3"/>
      <x:c r="J16" s="3"/>
      <x:c r="K16" s="3"/>
      <x:c r="L16" s="3"/>
      <x:c r="M16" s="3"/>
      <x:c r="N16" s="1"/>
      <x:c r="O16" s="1"/>
    </x:row>
    <x:row r="17" ht="43" customHeight="1">
      <x:c r="A17" s="1"/>
      <x:c r="B17" s="1"/>
      <x:c r="C17" s="1" t="str">
        <x:v>Depreciation</x:v>
      </x:c>
      <x:c r="D17" s="1"/>
      <x:c r="E17" s="1"/>
      <x:c r="F17" s="49" t="str">
        <x:v>3.5% straight-line rate on purchase excluding 20% land, acquisition costs, works and contingency. A tax adviser must split useful lives and confirm deductions.</x:v>
      </x:c>
      <x:c r="G17" s="3"/>
      <x:c r="H17" s="3"/>
      <x:c r="I17" s="3"/>
      <x:c r="J17" s="3"/>
      <x:c r="K17" s="3"/>
      <x:c r="L17" s="3"/>
      <x:c r="M17" s="3"/>
      <x:c r="N17" s="1"/>
      <x:c r="O17" s="1"/>
    </x:row>
    <x:row r="18" ht="43" customHeight="1">
      <x:c r="A18" s="1"/>
      <x:c r="B18" s="1"/>
      <x:c r="C18" s="1" t="str">
        <x:v>Disposal</x:v>
      </x:c>
      <x:c r="D18" s="1"/>
      <x:c r="E18" s="1"/>
      <x:c r="F18" s="49" t="str">
        <x:v>Next-year stabilized NOI divided by cap rate, less 2% selling costs, asset disposal tax and remaining debt. No portfolio premium. Working capital is released.</x:v>
      </x:c>
      <x:c r="G18" s="3"/>
      <x:c r="H18" s="3"/>
      <x:c r="I18" s="3"/>
      <x:c r="J18" s="3"/>
      <x:c r="K18" s="3"/>
      <x:c r="L18" s="3"/>
      <x:c r="M18" s="3"/>
      <x:c r="N18" s="1"/>
      <x:c r="O18" s="1"/>
    </x:row>
    <x:row r="19" ht="43" customHeight="1">
      <x:c r="A19" s="1"/>
      <x:c r="B19" s="1"/>
      <x:c r="C19" s="1" t="str">
        <x:v>Equity limitation</x:v>
      </x:c>
      <x:c r="D19" s="1"/>
      <x:c r="E19" s="1"/>
      <x:c r="F19" s="49" t="str">
        <x:v>Disposal equity proceeds are floored at zero. Debt shortfalls, covenant breaches, enforcement timing and guarantees are not modeled. Loss cases need restructuring analysis.</x:v>
      </x:c>
      <x:c r="G19" s="3"/>
      <x:c r="H19" s="3"/>
      <x:c r="I19" s="3"/>
      <x:c r="J19" s="3"/>
      <x:c r="K19" s="3"/>
      <x:c r="L19" s="3"/>
      <x:c r="M19" s="3"/>
      <x:c r="N19" s="1"/>
      <x:c r="O19" s="1"/>
    </x:row>
    <x:row r="20" ht="43" customHeight="1">
      <x:c r="A20" s="1"/>
      <x:c r="B20" s="1"/>
      <x:c r="C20" s="1" t="str">
        <x:v>Investor fees</x:v>
      </x:c>
      <x:c r="D20" s="1"/>
      <x:c r="E20" s="1"/>
      <x:c r="F20" s="49" t="str">
        <x:v>1.5% annual fee for years 1–7 on initial equity development budget excluding interest; €35k annual vehicle expense. Additional operating shortfalls are funded by investors.</x:v>
      </x:c>
      <x:c r="G20" s="3"/>
      <x:c r="H20" s="3"/>
      <x:c r="I20" s="3"/>
      <x:c r="J20" s="3"/>
      <x:c r="K20" s="3"/>
      <x:c r="L20" s="3"/>
      <x:c r="M20" s="3"/>
      <x:c r="N20" s="1"/>
      <x:c r="O20" s="1"/>
    </x:row>
    <x:row r="21" ht="43" customHeight="1">
      <x:c r="A21" s="1"/>
      <x:c r="B21" s="1"/>
      <x:c r="C21" s="1" t="str">
        <x:v>Waterfall</x:v>
      </x:c>
      <x:c r="D21" s="1"/>
      <x:c r="E21" s="1"/>
      <x:c r="F21" s="49" t="str">
        <x:v>Annual distributions pay compounded 8% preference, then return capital, then split residual 80% investor / 20% carry. No GP catch-up, clawback or GP commitment modeled.</x:v>
      </x:c>
      <x:c r="G21" s="3"/>
      <x:c r="H21" s="3"/>
      <x:c r="I21" s="3"/>
      <x:c r="J21" s="3"/>
      <x:c r="K21" s="3"/>
      <x:c r="L21" s="3"/>
      <x:c r="M21" s="3"/>
      <x:c r="N21" s="1"/>
      <x:c r="O21" s="1"/>
    </x:row>
    <x:row r="22" ht="43" customHeight="1">
      <x:c r="A22" s="1"/>
      <x:c r="B22" s="1"/>
      <x:c r="C22" s="1" t="str">
        <x:v>Return definitions</x:v>
      </x:c>
      <x:c r="D22" s="1"/>
      <x:c r="E22" s="1"/>
      <x:c r="F22" s="49" t="str">
        <x:v>Unlevered project IRR excludes debt and financing fees but includes company tax. Gross equity IRR includes debt and tax before investor fees/carry. Net investor IRR subtracts all modeled fees/carry.</x:v>
      </x:c>
      <x:c r="G22" s="3"/>
      <x:c r="H22" s="3"/>
      <x:c r="I22" s="3"/>
      <x:c r="J22" s="3"/>
      <x:c r="K22" s="3"/>
      <x:c r="L22" s="3"/>
      <x:c r="M22" s="3"/>
      <x:c r="N22" s="1"/>
      <x:c r="O22" s="1"/>
    </x:row>
    <x:row r="23" ht="43" customHeight="1">
      <x:c r="A23" s="1"/>
      <x:c r="B23" s="1"/>
      <x:c r="C23" s="1" t="str">
        <x:v>Terminal concentration</x:v>
      </x:c>
      <x:c r="D23" s="1"/>
      <x:c r="E23" s="1"/>
      <x:c r="F23" s="49" t="str">
        <x:v>Final-year share includes both year-7 operating distribution and sale. It is a transparent indicator of reliance on the exit.</x:v>
      </x:c>
      <x:c r="G23" s="3"/>
      <x:c r="H23" s="3"/>
      <x:c r="I23" s="3"/>
      <x:c r="J23" s="3"/>
      <x:c r="K23" s="3"/>
      <x:c r="L23" s="3"/>
      <x:c r="M23" s="3"/>
      <x:c r="N23" s="1"/>
      <x:c r="O23" s="1"/>
    </x:row>
    <x:row r="24" ht="43" customHeight="1">
      <x:c r="A24" s="1"/>
      <x:c r="B24" s="1"/>
      <x:c r="C24" s="1" t="str">
        <x:v>Missing diligence</x:v>
      </x:c>
      <x:c r="D24" s="1"/>
      <x:c r="E24" s="1"/>
      <x:c r="F24" s="49" t="str">
        <x:v>No actual capex survey, title / heritage permissions, independent demand study, lender term sheet, actual payroll plan, regional tax opinion or sale appraisal.</x:v>
      </x:c>
      <x:c r="G24" s="3"/>
      <x:c r="H24" s="3"/>
      <x:c r="I24" s="3"/>
      <x:c r="J24" s="3"/>
      <x:c r="K24" s="3"/>
      <x:c r="L24" s="3"/>
      <x:c r="M24" s="3"/>
      <x:c r="N24" s="1"/>
      <x:c r="O24" s="1"/>
    </x:row>
    <x:row r="25" ht="43" customHeight="1">
      <x:c r="A25" s="1"/>
      <x:c r="B25" s="1"/>
      <x:c r="C25" s="1" t="str">
        <x:v>Input source</x:v>
      </x:c>
      <x:c r="D25" s="1"/>
      <x:c r="E25" s="1"/>
      <x:c r="F25" s="49" t="str">
        <x:v>All numeric inputs are explicit research assumptions, not quoted historical returns. No purchase price is a negotiated offer. Research precedents and market evidence are in the accompanying memo.</x:v>
      </x:c>
      <x:c r="G25" s="3"/>
      <x:c r="H25" s="3"/>
      <x:c r="I25" s="3"/>
      <x:c r="J25" s="3"/>
      <x:c r="K25" s="3"/>
      <x:c r="L25" s="3"/>
      <x:c r="M25" s="3"/>
      <x:c r="N25" s="1"/>
      <x:c r="O25" s="1"/>
    </x:row>
    <x:row r="26" ht="43" customHeight="1">
      <x:c r="A26" s="1"/>
      <x:c r="B26" s="1"/>
      <x:c r="C26" s="1" t="str">
        <x:v>Recalculation</x:v>
      </x:c>
      <x:c r="D26" s="1"/>
      <x:c r="E26" s="1"/>
      <x:c r="F26" s="49" t="str">
        <x:v>Editable inputs are blue, same-sheet formulas black, cross-sheet formulas green. Summary outputs use dark text. Zero-return cases with no positive cash flow display n.a. for IRR.</x:v>
      </x:c>
      <x:c r="G26" s="3"/>
      <x:c r="H26" s="3"/>
      <x:c r="I26" s="3"/>
      <x:c r="J26" s="3"/>
      <x:c r="K26" s="3"/>
      <x:c r="L26" s="3"/>
      <x:c r="M26" s="3"/>
      <x:c r="N26" s="1"/>
      <x:c r="O26" s="1"/>
    </x:row>
    <x:row r="27" ht="21" customHeight="1">
      <x:c r="A27" s="1"/>
      <x:c r="B27" s="1"/>
      <x:c r="C27" s="1"/>
      <x:c r="D27" s="1"/>
      <x:c r="E27" s="1"/>
      <x:c r="F27" s="3"/>
      <x:c r="G27" s="3"/>
      <x:c r="H27" s="3"/>
      <x:c r="I27" s="3"/>
      <x:c r="J27" s="3"/>
      <x:c r="K27" s="3"/>
      <x:c r="L27" s="3"/>
      <x:c r="M27" s="3"/>
      <x:c r="N27" s="1"/>
      <x:c r="O27" s="1"/>
    </x:row>
    <x:row r="28" ht="21" customHeight="1">
      <x:c r="A28" s="1"/>
      <x:c r="B28" s="1"/>
      <x:c r="C28" s="1"/>
      <x:c r="D28" s="1"/>
      <x:c r="E28" s="1"/>
      <x:c r="F28" s="3"/>
      <x:c r="G28" s="3"/>
      <x:c r="H28" s="3"/>
      <x:c r="I28" s="3"/>
      <x:c r="J28" s="3"/>
      <x:c r="K28" s="3"/>
      <x:c r="L28" s="3"/>
      <x:c r="M28" s="3"/>
      <x:c r="N28" s="1"/>
      <x:c r="O28" s="1"/>
    </x:row>
    <x:row r="29" ht="21" customHeight="1">
      <x:c r="A29" s="1"/>
      <x:c r="B29" s="1"/>
      <x:c r="C29" s="1"/>
      <x:c r="D29" s="1"/>
      <x:c r="E29" s="1"/>
      <x:c r="F29" s="3"/>
      <x:c r="G29" s="3"/>
      <x:c r="H29" s="3"/>
      <x:c r="I29" s="3"/>
      <x:c r="J29" s="3"/>
      <x:c r="K29" s="3"/>
      <x:c r="L29" s="3"/>
      <x:c r="M29" s="3"/>
      <x:c r="N29" s="1"/>
      <x:c r="O29" s="1"/>
    </x:row>
    <x:row r="30" ht="21" customHeight="1">
      <x:c r="A30" s="1"/>
      <x:c r="B30" s="1"/>
      <x:c r="C30" s="1"/>
      <x:c r="D30" s="1"/>
      <x:c r="E30" s="1"/>
      <x:c r="F30" s="3"/>
      <x:c r="G30" s="3"/>
      <x:c r="H30" s="3"/>
      <x:c r="I30" s="3"/>
      <x:c r="J30" s="3"/>
      <x:c r="K30" s="3"/>
      <x:c r="L30" s="3"/>
      <x:c r="M30" s="3"/>
      <x:c r="N30" s="1"/>
      <x:c r="O30" s="1"/>
    </x:row>
    <x:row r="31" ht="21" customHeight="1">
      <x:c r="A31" s="1"/>
      <x:c r="B31" s="1"/>
      <x:c r="C31" s="1"/>
      <x:c r="D31" s="1"/>
      <x:c r="E31" s="1"/>
      <x:c r="F31" s="3"/>
      <x:c r="G31" s="3"/>
      <x:c r="H31" s="3"/>
      <x:c r="I31" s="3"/>
      <x:c r="J31" s="3"/>
      <x:c r="K31" s="3"/>
      <x:c r="L31" s="3"/>
      <x:c r="M31" s="3"/>
      <x:c r="N31" s="1"/>
      <x:c r="O31" s="1"/>
    </x:row>
    <x:row r="32" ht="21" customHeight="1">
      <x:c r="A32" s="1"/>
      <x:c r="B32" s="1"/>
      <x:c r="C32" s="1"/>
      <x:c r="D32" s="1"/>
      <x:c r="E32" s="1"/>
      <x:c r="F32" s="3"/>
      <x:c r="G32" s="3"/>
      <x:c r="H32" s="3"/>
      <x:c r="I32" s="3"/>
      <x:c r="J32" s="3"/>
      <x:c r="K32" s="3"/>
      <x:c r="L32" s="3"/>
      <x:c r="M32" s="3"/>
      <x:c r="N32" s="1"/>
      <x:c r="O32" s="1"/>
    </x:row>
    <x:row r="33" ht="21" customHeight="1">
      <x:c r="A33" s="1"/>
      <x:c r="B33" s="1"/>
      <x:c r="C33" s="1"/>
      <x:c r="D33" s="1"/>
      <x:c r="E33" s="1"/>
      <x:c r="F33" s="3"/>
      <x:c r="G33" s="3"/>
      <x:c r="H33" s="3"/>
      <x:c r="I33" s="3"/>
      <x:c r="J33" s="3"/>
      <x:c r="K33" s="3"/>
      <x:c r="L33" s="3"/>
      <x:c r="M33" s="3"/>
      <x:c r="N33" s="1"/>
      <x:c r="O33" s="1"/>
    </x:row>
    <x:row r="34" ht="21" customHeight="1">
      <x:c r="A34" s="1"/>
      <x:c r="B34" s="1"/>
      <x:c r="C34" s="1"/>
      <x:c r="D34" s="1"/>
      <x:c r="E34" s="1"/>
      <x:c r="F34" s="3"/>
      <x:c r="G34" s="3"/>
      <x:c r="H34" s="3"/>
      <x:c r="I34" s="3"/>
      <x:c r="J34" s="3"/>
      <x:c r="K34" s="3"/>
      <x:c r="L34" s="3"/>
      <x:c r="M34" s="3"/>
      <x:c r="N34" s="1"/>
      <x:c r="O34" s="1"/>
    </x:row>
    <x:row r="35" ht="21" customHeight="1">
      <x:c r="A35" s="1"/>
      <x:c r="B35" s="1"/>
      <x:c r="C35" s="1"/>
      <x:c r="D35" s="1"/>
      <x:c r="E35" s="1"/>
      <x:c r="F35" s="3"/>
      <x:c r="G35" s="3"/>
      <x:c r="H35" s="3"/>
      <x:c r="I35" s="3"/>
      <x:c r="J35" s="3"/>
      <x:c r="K35" s="3"/>
      <x:c r="L35" s="3"/>
      <x:c r="M35" s="3"/>
      <x:c r="N35" s="1"/>
      <x:c r="O35" s="1"/>
    </x:row>
    <x:row r="36" ht="21" customHeight="1">
      <x:c r="A36" s="1"/>
      <x:c r="B36" s="1"/>
      <x:c r="C36" s="1"/>
      <x:c r="D36" s="1"/>
      <x:c r="E36" s="1"/>
      <x:c r="F36" s="3"/>
      <x:c r="G36" s="3"/>
      <x:c r="H36" s="3"/>
      <x:c r="I36" s="3"/>
      <x:c r="J36" s="3"/>
      <x:c r="K36" s="3"/>
      <x:c r="L36" s="3"/>
      <x:c r="M36" s="3"/>
      <x:c r="N36" s="1"/>
      <x:c r="O36" s="1"/>
    </x:row>
    <x:row r="37" ht="21" customHeight="1">
      <x:c r="A37" s="1"/>
      <x:c r="B37" s="1"/>
      <x:c r="C37" s="1"/>
      <x:c r="D37" s="1"/>
      <x:c r="E37" s="1"/>
      <x:c r="F37" s="3"/>
      <x:c r="G37" s="3"/>
      <x:c r="H37" s="3"/>
      <x:c r="I37" s="3"/>
      <x:c r="J37" s="3"/>
      <x:c r="K37" s="3"/>
      <x:c r="L37" s="3"/>
      <x:c r="M37" s="3"/>
      <x:c r="N37" s="1"/>
      <x:c r="O37" s="1"/>
    </x:row>
    <x:row r="38" ht="21" customHeight="1">
      <x:c r="A38" s="1"/>
      <x:c r="B38" s="1"/>
      <x:c r="C38" s="1"/>
      <x:c r="D38" s="1"/>
      <x:c r="E38" s="1"/>
      <x:c r="F38" s="3"/>
      <x:c r="G38" s="3"/>
      <x:c r="H38" s="3"/>
      <x:c r="I38" s="3"/>
      <x:c r="J38" s="3"/>
      <x:c r="K38" s="3"/>
      <x:c r="L38" s="3"/>
      <x:c r="M38" s="3"/>
      <x:c r="N38" s="1"/>
      <x:c r="O38" s="1"/>
    </x:row>
    <x:row r="39" ht="21" customHeight="1">
      <x:c r="A39" s="1"/>
      <x:c r="B39" s="1"/>
      <x:c r="C39" s="1"/>
      <x:c r="D39" s="1"/>
      <x:c r="E39" s="1"/>
      <x:c r="F39" s="3"/>
      <x:c r="G39" s="3"/>
      <x:c r="H39" s="3"/>
      <x:c r="I39" s="3"/>
      <x:c r="J39" s="3"/>
      <x:c r="K39" s="3"/>
      <x:c r="L39" s="3"/>
      <x:c r="M39" s="3"/>
      <x:c r="N39" s="1"/>
      <x:c r="O39" s="1"/>
    </x:row>
    <x:row r="40" ht="21" customHeight="1">
      <x:c r="A40" s="1"/>
      <x:c r="B40" s="1"/>
      <x:c r="C40" s="1"/>
      <x:c r="D40" s="1"/>
      <x:c r="E40" s="1"/>
      <x:c r="F40" s="3"/>
      <x:c r="G40" s="3"/>
      <x:c r="H40" s="3"/>
      <x:c r="I40" s="3"/>
      <x:c r="J40" s="3"/>
      <x:c r="K40" s="3"/>
      <x:c r="L40" s="3"/>
      <x:c r="M40" s="3"/>
      <x:c r="N40" s="1"/>
      <x:c r="O40" s="1"/>
    </x:row>
    <x:row r="41" ht="21" customHeight="1">
      <x:c r="A41" s="1"/>
      <x:c r="B41" s="1"/>
      <x:c r="C41" s="1"/>
      <x:c r="D41" s="1"/>
      <x:c r="E41" s="1"/>
      <x:c r="F41" s="3"/>
      <x:c r="G41" s="3"/>
      <x:c r="H41" s="3"/>
      <x:c r="I41" s="3"/>
      <x:c r="J41" s="3"/>
      <x:c r="K41" s="3"/>
      <x:c r="L41" s="3"/>
      <x:c r="M41" s="3"/>
      <x:c r="N41" s="1"/>
      <x:c r="O41" s="1"/>
    </x:row>
    <x:row r="42" ht="21" customHeight="1">
      <x:c r="A42" s="1"/>
      <x:c r="B42" s="1"/>
      <x:c r="C42" s="1"/>
      <x:c r="D42" s="1"/>
      <x:c r="E42" s="1"/>
      <x:c r="F42" s="3"/>
      <x:c r="G42" s="3"/>
      <x:c r="H42" s="3"/>
      <x:c r="I42" s="3"/>
      <x:c r="J42" s="3"/>
      <x:c r="K42" s="3"/>
      <x:c r="L42" s="3"/>
      <x:c r="M42" s="3"/>
      <x:c r="N42" s="1"/>
      <x:c r="O42" s="1"/>
    </x:row>
    <x:row r="43" ht="21" customHeight="1">
      <x:c r="A43" s="1"/>
      <x:c r="B43" s="1"/>
      <x:c r="C43" s="1"/>
      <x:c r="D43" s="1"/>
      <x:c r="E43" s="1"/>
      <x:c r="F43" s="3"/>
      <x:c r="G43" s="3"/>
      <x:c r="H43" s="3"/>
      <x:c r="I43" s="3"/>
      <x:c r="J43" s="3"/>
      <x:c r="K43" s="3"/>
      <x:c r="L43" s="3"/>
      <x:c r="M43" s="3"/>
      <x:c r="N43" s="1"/>
      <x:c r="O43" s="1"/>
    </x:row>
    <x:row r="44" ht="21" customHeight="1">
      <x:c r="A44" s="1"/>
      <x:c r="B44" s="1"/>
      <x:c r="C44" s="1"/>
      <x:c r="D44" s="1"/>
      <x:c r="E44" s="1"/>
      <x:c r="F44" s="3"/>
      <x:c r="G44" s="3"/>
      <x:c r="H44" s="3"/>
      <x:c r="I44" s="3"/>
      <x:c r="J44" s="3"/>
      <x:c r="K44" s="3"/>
      <x:c r="L44" s="3"/>
      <x:c r="M44" s="3"/>
      <x:c r="N44" s="1"/>
      <x:c r="O44" s="1"/>
    </x:row>
    <x:row r="45" ht="21" customHeight="1">
      <x:c r="A45" s="1"/>
      <x:c r="B45" s="1"/>
      <x:c r="C45" s="1"/>
      <x:c r="D45" s="1"/>
      <x:c r="E45" s="1"/>
      <x:c r="F45" s="3"/>
      <x:c r="G45" s="3"/>
      <x:c r="H45" s="3"/>
      <x:c r="I45" s="3"/>
      <x:c r="J45" s="3"/>
      <x:c r="K45" s="3"/>
      <x:c r="L45" s="3"/>
      <x:c r="M45" s="3"/>
      <x:c r="N45" s="1"/>
      <x:c r="O45" s="1"/>
    </x:row>
    <x:row r="46" ht="21" customHeight="1">
      <x:c r="A46" s="1"/>
      <x:c r="B46" s="1"/>
      <x:c r="C46" s="1"/>
      <x:c r="D46" s="1"/>
      <x:c r="E46" s="1"/>
      <x:c r="F46" s="3"/>
      <x:c r="G46" s="3"/>
      <x:c r="H46" s="3"/>
      <x:c r="I46" s="3"/>
      <x:c r="J46" s="3"/>
      <x:c r="K46" s="3"/>
      <x:c r="L46" s="3"/>
      <x:c r="M46" s="3"/>
      <x:c r="N46" s="1"/>
      <x:c r="O46" s="1"/>
    </x:row>
    <x:row r="47" ht="21" customHeight="1">
      <x:c r="A47" s="1"/>
      <x:c r="B47" s="1"/>
      <x:c r="C47" s="1"/>
      <x:c r="D47" s="1"/>
      <x:c r="E47" s="1"/>
      <x:c r="F47" s="3"/>
      <x:c r="G47" s="3"/>
      <x:c r="H47" s="3"/>
      <x:c r="I47" s="3"/>
      <x:c r="J47" s="3"/>
      <x:c r="K47" s="3"/>
      <x:c r="L47" s="3"/>
      <x:c r="M47" s="3"/>
      <x:c r="N47" s="1"/>
      <x:c r="O47" s="1"/>
    </x:row>
    <x:row r="48" ht="21" customHeight="1">
      <x:c r="A48" s="1"/>
      <x:c r="B48" s="1"/>
      <x:c r="C48" s="1"/>
      <x:c r="D48" s="1"/>
      <x:c r="E48" s="1"/>
      <x:c r="F48" s="3"/>
      <x:c r="G48" s="3"/>
      <x:c r="H48" s="3"/>
      <x:c r="I48" s="3"/>
      <x:c r="J48" s="3"/>
      <x:c r="K48" s="3"/>
      <x:c r="L48" s="3"/>
      <x:c r="M48" s="3"/>
      <x:c r="N48" s="1"/>
      <x:c r="O48" s="1"/>
    </x:row>
    <x:row r="49" ht="21" customHeight="1">
      <x:c r="A49" s="1"/>
      <x:c r="B49" s="1"/>
      <x:c r="C49" s="1"/>
      <x:c r="D49" s="1"/>
      <x:c r="E49" s="1"/>
      <x:c r="F49" s="3"/>
      <x:c r="G49" s="3"/>
      <x:c r="H49" s="3"/>
      <x:c r="I49" s="3"/>
      <x:c r="J49" s="3"/>
      <x:c r="K49" s="3"/>
      <x:c r="L49" s="3"/>
      <x:c r="M49" s="3"/>
      <x:c r="N49" s="1"/>
      <x:c r="O49" s="1"/>
    </x:row>
    <x:row r="50" ht="21" customHeight="1">
      <x:c r="A50" s="1"/>
      <x:c r="B50" s="1"/>
      <x:c r="C50" s="1"/>
      <x:c r="D50" s="1"/>
      <x:c r="E50" s="1"/>
      <x:c r="F50" s="3"/>
      <x:c r="G50" s="3"/>
      <x:c r="H50" s="3"/>
      <x:c r="I50" s="3"/>
      <x:c r="J50" s="3"/>
      <x:c r="K50" s="3"/>
      <x:c r="L50" s="3"/>
      <x:c r="M50" s="3"/>
      <x:c r="N50" s="1"/>
      <x:c r="O50" s="1"/>
    </x:row>
    <x:row r="51" ht="21" customHeight="1">
      <x:c r="A51" s="1"/>
      <x:c r="B51" s="1"/>
      <x:c r="C51" s="1"/>
      <x:c r="D51" s="1"/>
      <x:c r="E51" s="1"/>
      <x:c r="F51" s="3"/>
      <x:c r="G51" s="3"/>
      <x:c r="H51" s="3"/>
      <x:c r="I51" s="3"/>
      <x:c r="J51" s="3"/>
      <x:c r="K51" s="3"/>
      <x:c r="L51" s="3"/>
      <x:c r="M51" s="3"/>
      <x:c r="N51" s="1"/>
      <x:c r="O51" s="1"/>
    </x:row>
    <x:row r="52" ht="21" customHeight="1">
      <x:c r="A52" s="1"/>
      <x:c r="B52" s="1"/>
      <x:c r="C52" s="1"/>
      <x:c r="D52" s="1"/>
      <x:c r="E52" s="1"/>
      <x:c r="F52" s="3"/>
      <x:c r="G52" s="3"/>
      <x:c r="H52" s="3"/>
      <x:c r="I52" s="3"/>
      <x:c r="J52" s="3"/>
      <x:c r="K52" s="3"/>
      <x:c r="L52" s="3"/>
      <x:c r="M52" s="3"/>
      <x:c r="N52" s="1"/>
      <x:c r="O52" s="1"/>
    </x:row>
    <x:row r="53" ht="21" customHeight="1">
      <x:c r="A53" s="1"/>
      <x:c r="B53" s="1"/>
      <x:c r="C53" s="1"/>
      <x:c r="D53" s="1"/>
      <x:c r="E53" s="1"/>
      <x:c r="F53" s="3"/>
      <x:c r="G53" s="3"/>
      <x:c r="H53" s="3"/>
      <x:c r="I53" s="3"/>
      <x:c r="J53" s="3"/>
      <x:c r="K53" s="3"/>
      <x:c r="L53" s="3"/>
      <x:c r="M53" s="3"/>
      <x:c r="N53" s="1"/>
      <x:c r="O53" s="1"/>
    </x:row>
    <x:row r="54" ht="21" customHeight="1">
      <x:c r="A54" s="1"/>
      <x:c r="B54" s="1"/>
      <x:c r="C54" s="1"/>
      <x:c r="D54" s="1"/>
      <x:c r="E54" s="1"/>
      <x:c r="F54" s="3"/>
      <x:c r="G54" s="3"/>
      <x:c r="H54" s="3"/>
      <x:c r="I54" s="3"/>
      <x:c r="J54" s="3"/>
      <x:c r="K54" s="3"/>
      <x:c r="L54" s="3"/>
      <x:c r="M54" s="3"/>
      <x:c r="N54" s="1"/>
      <x:c r="O54" s="1"/>
    </x:row>
    <x:row r="55" ht="21" customHeight="1">
      <x:c r="A55" s="1"/>
      <x:c r="B55" s="1"/>
      <x:c r="C55" s="1"/>
      <x:c r="D55" s="1"/>
      <x:c r="E55" s="1"/>
      <x:c r="F55" s="3"/>
      <x:c r="G55" s="3"/>
      <x:c r="H55" s="3"/>
      <x:c r="I55" s="3"/>
      <x:c r="J55" s="3"/>
      <x:c r="K55" s="3"/>
      <x:c r="L55" s="3"/>
      <x:c r="M55" s="3"/>
      <x:c r="N55" s="1"/>
      <x:c r="O55" s="1"/>
    </x:row>
    <x:row r="56" ht="21" customHeight="1">
      <x:c r="A56" s="1"/>
      <x:c r="B56" s="1"/>
      <x:c r="C56" s="1"/>
      <x:c r="D56" s="1"/>
      <x:c r="E56" s="1"/>
      <x:c r="F56" s="3"/>
      <x:c r="G56" s="3"/>
      <x:c r="H56" s="3"/>
      <x:c r="I56" s="3"/>
      <x:c r="J56" s="3"/>
      <x:c r="K56" s="3"/>
      <x:c r="L56" s="3"/>
      <x:c r="M56" s="3"/>
      <x:c r="N56" s="1"/>
      <x:c r="O56" s="1"/>
    </x:row>
    <x:row r="57" ht="21" customHeight="1">
      <x:c r="A57" s="1"/>
      <x:c r="B57" s="1"/>
      <x:c r="C57" s="1"/>
      <x:c r="D57" s="1"/>
      <x:c r="E57" s="1"/>
      <x:c r="F57" s="3"/>
      <x:c r="G57" s="3"/>
      <x:c r="H57" s="3"/>
      <x:c r="I57" s="3"/>
      <x:c r="J57" s="3"/>
      <x:c r="K57" s="3"/>
      <x:c r="L57" s="3"/>
      <x:c r="M57" s="3"/>
      <x:c r="N57" s="1"/>
      <x:c r="O57" s="1"/>
    </x:row>
    <x:row r="58" ht="21" customHeight="1">
      <x:c r="A58" s="1"/>
      <x:c r="B58" s="1"/>
      <x:c r="C58" s="1"/>
      <x:c r="D58" s="1"/>
      <x:c r="E58" s="1"/>
      <x:c r="F58" s="3"/>
      <x:c r="G58" s="3"/>
      <x:c r="H58" s="3"/>
      <x:c r="I58" s="3"/>
      <x:c r="J58" s="3"/>
      <x:c r="K58" s="3"/>
      <x:c r="L58" s="3"/>
      <x:c r="M58" s="3"/>
      <x:c r="N58" s="1"/>
      <x:c r="O58" s="1"/>
    </x:row>
    <x:row r="59" ht="21" customHeight="1">
      <x:c r="A59" s="1"/>
      <x:c r="B59" s="1"/>
      <x:c r="C59" s="1"/>
      <x:c r="D59" s="1"/>
      <x:c r="E59" s="1"/>
      <x:c r="F59" s="3"/>
      <x:c r="G59" s="3"/>
      <x:c r="H59" s="3"/>
      <x:c r="I59" s="3"/>
      <x:c r="J59" s="3"/>
      <x:c r="K59" s="3"/>
      <x:c r="L59" s="3"/>
      <x:c r="M59" s="3"/>
      <x:c r="N59" s="1"/>
      <x:c r="O59" s="1"/>
    </x:row>
    <x:row r="60" ht="21" customHeight="1">
      <x:c r="A60" s="1"/>
      <x:c r="B60" s="1"/>
      <x:c r="C60" s="1"/>
      <x:c r="D60" s="1"/>
      <x:c r="E60" s="1"/>
      <x:c r="F60" s="3"/>
      <x:c r="G60" s="3"/>
      <x:c r="H60" s="3"/>
      <x:c r="I60" s="3"/>
      <x:c r="J60" s="3"/>
      <x:c r="K60" s="3"/>
      <x:c r="L60" s="3"/>
      <x:c r="M60" s="3"/>
      <x:c r="N60" s="1"/>
      <x:c r="O60" s="1"/>
    </x:row>
    <x:row r="61" ht="21" customHeight="1">
      <x:c r="A61" s="1"/>
      <x:c r="B61" s="1"/>
      <x:c r="C61" s="1"/>
      <x:c r="D61" s="1"/>
      <x:c r="E61" s="1"/>
      <x:c r="F61" s="3"/>
      <x:c r="G61" s="3"/>
      <x:c r="H61" s="3"/>
      <x:c r="I61" s="3"/>
      <x:c r="J61" s="3"/>
      <x:c r="K61" s="3"/>
      <x:c r="L61" s="3"/>
      <x:c r="M61" s="3"/>
      <x:c r="N61" s="1"/>
      <x:c r="O61" s="1"/>
    </x:row>
    <x:row r="62" ht="21" customHeight="1">
      <x:c r="A62" s="1"/>
      <x:c r="B62" s="1"/>
      <x:c r="C62" s="1"/>
      <x:c r="D62" s="1"/>
      <x:c r="E62" s="1"/>
      <x:c r="F62" s="3"/>
      <x:c r="G62" s="3"/>
      <x:c r="H62" s="3"/>
      <x:c r="I62" s="3"/>
      <x:c r="J62" s="3"/>
      <x:c r="K62" s="3"/>
      <x:c r="L62" s="3"/>
      <x:c r="M62" s="3"/>
      <x:c r="N62" s="1"/>
      <x:c r="O62" s="1"/>
    </x:row>
    <x:row r="63" ht="21" customHeight="1">
      <x:c r="A63" s="1"/>
      <x:c r="B63" s="1"/>
      <x:c r="C63" s="1"/>
      <x:c r="D63" s="1"/>
      <x:c r="E63" s="1"/>
      <x:c r="F63" s="3"/>
      <x:c r="G63" s="3"/>
      <x:c r="H63" s="3"/>
      <x:c r="I63" s="3"/>
      <x:c r="J63" s="3"/>
      <x:c r="K63" s="3"/>
      <x:c r="L63" s="3"/>
      <x:c r="M63" s="3"/>
      <x:c r="N63" s="1"/>
      <x:c r="O63" s="1"/>
    </x:row>
    <x:row r="64" ht="21" customHeight="1">
      <x:c r="A64" s="1"/>
      <x:c r="B64" s="1"/>
      <x:c r="C64" s="1"/>
      <x:c r="D64" s="1"/>
      <x:c r="E64" s="1"/>
      <x:c r="F64" s="3"/>
      <x:c r="G64" s="3"/>
      <x:c r="H64" s="3"/>
      <x:c r="I64" s="3"/>
      <x:c r="J64" s="3"/>
      <x:c r="K64" s="3"/>
      <x:c r="L64" s="3"/>
      <x:c r="M64" s="3"/>
      <x:c r="N64" s="1"/>
      <x:c r="O64" s="1"/>
    </x:row>
    <x:row r="65" ht="21" customHeight="1">
      <x:c r="A65" s="1"/>
      <x:c r="B65" s="1"/>
      <x:c r="C65" s="1"/>
      <x:c r="D65" s="1"/>
      <x:c r="E65" s="1"/>
      <x:c r="F65" s="3"/>
      <x:c r="G65" s="3"/>
      <x:c r="H65" s="3"/>
      <x:c r="I65" s="3"/>
      <x:c r="J65" s="3"/>
      <x:c r="K65" s="3"/>
      <x:c r="L65" s="3"/>
      <x:c r="M65" s="3"/>
      <x:c r="N65" s="1"/>
      <x:c r="O65" s="1"/>
    </x:row>
    <x:row r="66" ht="21" customHeight="1">
      <x:c r="A66" s="1"/>
      <x:c r="B66" s="1"/>
      <x:c r="C66" s="1"/>
      <x:c r="D66" s="1"/>
      <x:c r="E66" s="1"/>
      <x:c r="F66" s="3"/>
      <x:c r="G66" s="3"/>
      <x:c r="H66" s="3"/>
      <x:c r="I66" s="3"/>
      <x:c r="J66" s="3"/>
      <x:c r="K66" s="3"/>
      <x:c r="L66" s="3"/>
      <x:c r="M66" s="3"/>
      <x:c r="N66" s="1"/>
      <x:c r="O66" s="1"/>
    </x:row>
    <x:row r="67" ht="21" customHeight="1">
      <x:c r="A67" s="1"/>
      <x:c r="B67" s="1"/>
      <x:c r="C67" s="1"/>
      <x:c r="D67" s="1"/>
      <x:c r="E67" s="1"/>
      <x:c r="F67" s="3"/>
      <x:c r="G67" s="3"/>
      <x:c r="H67" s="3"/>
      <x:c r="I67" s="3"/>
      <x:c r="J67" s="3"/>
      <x:c r="K67" s="3"/>
      <x:c r="L67" s="3"/>
      <x:c r="M67" s="3"/>
      <x:c r="N67" s="1"/>
      <x:c r="O67" s="1"/>
    </x:row>
    <x:row r="68" ht="21" customHeight="1">
      <x:c r="A68" s="1"/>
      <x:c r="B68" s="1"/>
      <x:c r="C68" s="1"/>
      <x:c r="D68" s="1"/>
      <x:c r="E68" s="1"/>
      <x:c r="F68" s="3"/>
      <x:c r="G68" s="3"/>
      <x:c r="H68" s="3"/>
      <x:c r="I68" s="3"/>
      <x:c r="J68" s="3"/>
      <x:c r="K68" s="3"/>
      <x:c r="L68" s="3"/>
      <x:c r="M68" s="3"/>
      <x:c r="N68" s="1"/>
      <x:c r="O68" s="1"/>
    </x:row>
    <x:row r="69" ht="21" customHeight="1">
      <x:c r="A69" s="1"/>
      <x:c r="B69" s="1"/>
      <x:c r="C69" s="1"/>
      <x:c r="D69" s="1"/>
      <x:c r="E69" s="1"/>
      <x:c r="F69" s="3"/>
      <x:c r="G69" s="3"/>
      <x:c r="H69" s="3"/>
      <x:c r="I69" s="3"/>
      <x:c r="J69" s="3"/>
      <x:c r="K69" s="3"/>
      <x:c r="L69" s="3"/>
      <x:c r="M69" s="3"/>
      <x:c r="N69" s="1"/>
      <x:c r="O69" s="1"/>
    </x:row>
    <x:row r="70" ht="21" customHeight="1">
      <x:c r="A70" s="1"/>
      <x:c r="B70" s="1"/>
      <x:c r="C70" s="1"/>
      <x:c r="D70" s="1"/>
      <x:c r="E70" s="1"/>
      <x:c r="F70" s="3"/>
      <x:c r="G70" s="3"/>
      <x:c r="H70" s="3"/>
      <x:c r="I70" s="3"/>
      <x:c r="J70" s="3"/>
      <x:c r="K70" s="3"/>
      <x:c r="L70" s="3"/>
      <x:c r="M70" s="3"/>
      <x:c r="N70" s="1"/>
      <x:c r="O70" s="1"/>
    </x:row>
    <x:row r="71" ht="21" customHeight="1">
      <x:c r="A71" s="1"/>
      <x:c r="B71" s="1"/>
      <x:c r="C71" s="1"/>
      <x:c r="D71" s="1"/>
      <x:c r="E71" s="1"/>
      <x:c r="F71" s="3"/>
      <x:c r="G71" s="3"/>
      <x:c r="H71" s="3"/>
      <x:c r="I71" s="3"/>
      <x:c r="J71" s="3"/>
      <x:c r="K71" s="3"/>
      <x:c r="L71" s="3"/>
      <x:c r="M71" s="3"/>
      <x:c r="N71" s="1"/>
      <x:c r="O71" s="1"/>
    </x:row>
    <x:row r="72" ht="21" customHeight="1">
      <x:c r="A72" s="1"/>
      <x:c r="B72" s="1"/>
      <x:c r="C72" s="1"/>
      <x:c r="D72" s="1"/>
      <x:c r="E72" s="1"/>
      <x:c r="F72" s="3"/>
      <x:c r="G72" s="3"/>
      <x:c r="H72" s="3"/>
      <x:c r="I72" s="3"/>
      <x:c r="J72" s="3"/>
      <x:c r="K72" s="3"/>
      <x:c r="L72" s="3"/>
      <x:c r="M72" s="3"/>
      <x:c r="N72" s="1"/>
      <x:c r="O72" s="1"/>
    </x:row>
    <x:row r="73" ht="21" customHeight="1">
      <x:c r="A73" s="1"/>
      <x:c r="B73" s="1"/>
      <x:c r="C73" s="1"/>
      <x:c r="D73" s="1"/>
      <x:c r="E73" s="1"/>
      <x:c r="F73" s="3"/>
      <x:c r="G73" s="3"/>
      <x:c r="H73" s="3"/>
      <x:c r="I73" s="3"/>
      <x:c r="J73" s="3"/>
      <x:c r="K73" s="3"/>
      <x:c r="L73" s="3"/>
      <x:c r="M73" s="3"/>
      <x:c r="N73" s="1"/>
      <x:c r="O73" s="1"/>
    </x:row>
    <x:row r="74" ht="21" customHeight="1">
      <x:c r="A74" s="1"/>
      <x:c r="B74" s="1"/>
      <x:c r="C74" s="1"/>
      <x:c r="D74" s="1"/>
      <x:c r="E74" s="1"/>
      <x:c r="F74" s="3"/>
      <x:c r="G74" s="3"/>
      <x:c r="H74" s="3"/>
      <x:c r="I74" s="3"/>
      <x:c r="J74" s="3"/>
      <x:c r="K74" s="3"/>
      <x:c r="L74" s="3"/>
      <x:c r="M74" s="3"/>
      <x:c r="N74" s="1"/>
      <x:c r="O74" s="1"/>
    </x:row>
    <x:row r="75" ht="21" customHeight="1">
      <x:c r="A75" s="1"/>
      <x:c r="B75" s="1"/>
      <x:c r="C75" s="1"/>
      <x:c r="D75" s="1"/>
      <x:c r="E75" s="1"/>
      <x:c r="F75" s="3"/>
      <x:c r="G75" s="3"/>
      <x:c r="H75" s="3"/>
      <x:c r="I75" s="3"/>
      <x:c r="J75" s="3"/>
      <x:c r="K75" s="3"/>
      <x:c r="L75" s="3"/>
      <x:c r="M75" s="3"/>
      <x:c r="N75" s="1"/>
      <x:c r="O75" s="1"/>
    </x:row>
    <x:row r="76" ht="21" customHeight="1">
      <x:c r="A76" s="1"/>
      <x:c r="B76" s="1"/>
      <x:c r="C76" s="1"/>
      <x:c r="D76" s="1"/>
      <x:c r="E76" s="1"/>
      <x:c r="F76" s="3"/>
      <x:c r="G76" s="3"/>
      <x:c r="H76" s="3"/>
      <x:c r="I76" s="3"/>
      <x:c r="J76" s="3"/>
      <x:c r="K76" s="3"/>
      <x:c r="L76" s="3"/>
      <x:c r="M76" s="3"/>
      <x:c r="N76" s="1"/>
      <x:c r="O76" s="1"/>
    </x:row>
    <x:row r="77" ht="21" customHeight="1">
      <x:c r="A77" s="1"/>
      <x:c r="B77" s="1"/>
      <x:c r="C77" s="1"/>
      <x:c r="D77" s="1"/>
      <x:c r="E77" s="1"/>
      <x:c r="F77" s="3"/>
      <x:c r="G77" s="3"/>
      <x:c r="H77" s="3"/>
      <x:c r="I77" s="3"/>
      <x:c r="J77" s="3"/>
      <x:c r="K77" s="3"/>
      <x:c r="L77" s="3"/>
      <x:c r="M77" s="3"/>
      <x:c r="N77" s="1"/>
      <x:c r="O77" s="1"/>
    </x:row>
    <x:row r="78" ht="21" customHeight="1">
      <x:c r="A78" s="1"/>
      <x:c r="B78" s="1"/>
      <x:c r="C78" s="1"/>
      <x:c r="D78" s="1"/>
      <x:c r="E78" s="1"/>
      <x:c r="F78" s="3"/>
      <x:c r="G78" s="3"/>
      <x:c r="H78" s="3"/>
      <x:c r="I78" s="3"/>
      <x:c r="J78" s="3"/>
      <x:c r="K78" s="3"/>
      <x:c r="L78" s="3"/>
      <x:c r="M78" s="3"/>
      <x:c r="N78" s="1"/>
      <x:c r="O78" s="1"/>
    </x:row>
    <x:row r="79" ht="21" customHeight="1">
      <x:c r="A79" s="1"/>
      <x:c r="B79" s="1"/>
      <x:c r="C79" s="1"/>
      <x:c r="D79" s="1"/>
      <x:c r="E79" s="1"/>
      <x:c r="F79" s="3"/>
      <x:c r="G79" s="3"/>
      <x:c r="H79" s="3"/>
      <x:c r="I79" s="3"/>
      <x:c r="J79" s="3"/>
      <x:c r="K79" s="3"/>
      <x:c r="L79" s="3"/>
      <x:c r="M79" s="3"/>
      <x:c r="N79" s="1"/>
      <x:c r="O79" s="1"/>
    </x:row>
    <x:row r="80" ht="21" customHeight="1">
      <x:c r="A80" s="1"/>
      <x:c r="B80" s="1"/>
      <x:c r="C80" s="1"/>
      <x:c r="D80" s="1"/>
      <x:c r="E80" s="1"/>
      <x:c r="F80" s="3"/>
      <x:c r="G80" s="3"/>
      <x:c r="H80" s="3"/>
      <x:c r="I80" s="3"/>
      <x:c r="J80" s="3"/>
      <x:c r="K80" s="3"/>
      <x:c r="L80" s="3"/>
      <x:c r="M80" s="3"/>
      <x:c r="N80" s="1"/>
      <x:c r="O80" s="1"/>
    </x:row>
    <x:row r="81" ht="21" customHeight="1">
      <x:c r="A81" s="1"/>
      <x:c r="B81" s="1"/>
      <x:c r="C81" s="1"/>
      <x:c r="D81" s="1"/>
      <x:c r="E81" s="1"/>
      <x:c r="F81" s="3"/>
      <x:c r="G81" s="3"/>
      <x:c r="H81" s="3"/>
      <x:c r="I81" s="3"/>
      <x:c r="J81" s="3"/>
      <x:c r="K81" s="3"/>
      <x:c r="L81" s="3"/>
      <x:c r="M81" s="3"/>
      <x:c r="N81" s="1"/>
      <x:c r="O81" s="1"/>
    </x:row>
    <x:row r="82" ht="21" customHeight="1">
      <x:c r="A82" s="1"/>
      <x:c r="B82" s="1"/>
      <x:c r="C82" s="1"/>
      <x:c r="D82" s="1"/>
      <x:c r="E82" s="1"/>
      <x:c r="F82" s="3"/>
      <x:c r="G82" s="3"/>
      <x:c r="H82" s="3"/>
      <x:c r="I82" s="3"/>
      <x:c r="J82" s="3"/>
      <x:c r="K82" s="3"/>
      <x:c r="L82" s="3"/>
      <x:c r="M82" s="3"/>
      <x:c r="N82" s="1"/>
      <x:c r="O82" s="1"/>
    </x:row>
    <x:row r="83" ht="21" customHeight="1">
      <x:c r="A83" s="1"/>
      <x:c r="B83" s="1"/>
      <x:c r="C83" s="1"/>
      <x:c r="D83" s="1"/>
      <x:c r="E83" s="1"/>
      <x:c r="F83" s="3"/>
      <x:c r="G83" s="3"/>
      <x:c r="H83" s="3"/>
      <x:c r="I83" s="3"/>
      <x:c r="J83" s="3"/>
      <x:c r="K83" s="3"/>
      <x:c r="L83" s="3"/>
      <x:c r="M83" s="3"/>
      <x:c r="N83" s="1"/>
      <x:c r="O83" s="1"/>
    </x:row>
    <x:row r="84" ht="21" customHeight="1">
      <x:c r="A84" s="1"/>
      <x:c r="B84" s="1"/>
      <x:c r="C84" s="1"/>
      <x:c r="D84" s="1"/>
      <x:c r="E84" s="1"/>
      <x:c r="F84" s="3"/>
      <x:c r="G84" s="3"/>
      <x:c r="H84" s="3"/>
      <x:c r="I84" s="3"/>
      <x:c r="J84" s="3"/>
      <x:c r="K84" s="3"/>
      <x:c r="L84" s="3"/>
      <x:c r="M84" s="3"/>
      <x:c r="N84" s="1"/>
      <x:c r="O84" s="1"/>
    </x:row>
    <x:row r="85" ht="21" customHeight="1">
      <x:c r="A85" s="1"/>
      <x:c r="B85" s="1"/>
      <x:c r="C85" s="1"/>
      <x:c r="D85" s="1"/>
      <x:c r="E85" s="1"/>
      <x:c r="F85" s="3"/>
      <x:c r="G85" s="3"/>
      <x:c r="H85" s="3"/>
      <x:c r="I85" s="3"/>
      <x:c r="J85" s="3"/>
      <x:c r="K85" s="3"/>
      <x:c r="L85" s="3"/>
      <x:c r="M85" s="3"/>
      <x:c r="N85" s="1"/>
      <x:c r="O85" s="1"/>
    </x:row>
    <x:row r="86" ht="21" customHeight="1">
      <x:c r="A86" s="1"/>
      <x:c r="B86" s="1"/>
      <x:c r="C86" s="1"/>
      <x:c r="D86" s="1"/>
      <x:c r="E86" s="1"/>
      <x:c r="F86" s="3"/>
      <x:c r="G86" s="3"/>
      <x:c r="H86" s="3"/>
      <x:c r="I86" s="3"/>
      <x:c r="J86" s="3"/>
      <x:c r="K86" s="3"/>
      <x:c r="L86" s="3"/>
      <x:c r="M86" s="3"/>
      <x:c r="N86" s="1"/>
      <x:c r="O86" s="1"/>
    </x:row>
    <x:row r="87" ht="21" customHeight="1">
      <x:c r="A87" s="1"/>
      <x:c r="B87" s="1"/>
      <x:c r="C87" s="1"/>
      <x:c r="D87" s="1"/>
      <x:c r="E87" s="1"/>
      <x:c r="F87" s="3"/>
      <x:c r="G87" s="3"/>
      <x:c r="H87" s="3"/>
      <x:c r="I87" s="3"/>
      <x:c r="J87" s="3"/>
      <x:c r="K87" s="3"/>
      <x:c r="L87" s="3"/>
      <x:c r="M87" s="3"/>
      <x:c r="N87" s="1"/>
      <x:c r="O87" s="1"/>
    </x:row>
    <x:row r="88" ht="21" customHeight="1">
      <x:c r="A88" s="1"/>
      <x:c r="B88" s="1"/>
      <x:c r="C88" s="1"/>
      <x:c r="D88" s="1"/>
      <x:c r="E88" s="1"/>
      <x:c r="F88" s="3"/>
      <x:c r="G88" s="3"/>
      <x:c r="H88" s="3"/>
      <x:c r="I88" s="3"/>
      <x:c r="J88" s="3"/>
      <x:c r="K88" s="3"/>
      <x:c r="L88" s="3"/>
      <x:c r="M88" s="3"/>
      <x:c r="N88" s="1"/>
      <x:c r="O88" s="1"/>
    </x:row>
    <x:row r="89" ht="21" customHeight="1">
      <x:c r="A89" s="1"/>
      <x:c r="B89" s="1"/>
      <x:c r="C89" s="1"/>
      <x:c r="D89" s="1"/>
      <x:c r="E89" s="1"/>
      <x:c r="F89" s="3"/>
      <x:c r="G89" s="3"/>
      <x:c r="H89" s="3"/>
      <x:c r="I89" s="3"/>
      <x:c r="J89" s="3"/>
      <x:c r="K89" s="3"/>
      <x:c r="L89" s="3"/>
      <x:c r="M89" s="3"/>
      <x:c r="N89" s="1"/>
      <x:c r="O89" s="1"/>
    </x:row>
    <x:row r="90" ht="21" customHeight="1">
      <x:c r="A90" s="1"/>
      <x:c r="B90" s="1"/>
      <x:c r="C90" s="1"/>
      <x:c r="D90" s="1"/>
      <x:c r="E90" s="1"/>
      <x:c r="F90" s="3"/>
      <x:c r="G90" s="3"/>
      <x:c r="H90" s="3"/>
      <x:c r="I90" s="3"/>
      <x:c r="J90" s="3"/>
      <x:c r="K90" s="3"/>
      <x:c r="L90" s="3"/>
      <x:c r="M90" s="3"/>
      <x:c r="N90" s="1"/>
      <x:c r="O90" s="1"/>
    </x:row>
    <x:row r="91" ht="21" customHeight="1">
      <x:c r="A91" s="1"/>
      <x:c r="B91" s="1"/>
      <x:c r="C91" s="1"/>
      <x:c r="D91" s="1"/>
      <x:c r="E91" s="1"/>
      <x:c r="F91" s="3"/>
      <x:c r="G91" s="3"/>
      <x:c r="H91" s="3"/>
      <x:c r="I91" s="3"/>
      <x:c r="J91" s="3"/>
      <x:c r="K91" s="3"/>
      <x:c r="L91" s="3"/>
      <x:c r="M91" s="3"/>
      <x:c r="N91" s="1"/>
      <x:c r="O91" s="1"/>
    </x:row>
    <x:row r="92" ht="21" customHeight="1">
      <x:c r="A92" s="1"/>
      <x:c r="B92" s="1"/>
      <x:c r="C92" s="1"/>
      <x:c r="D92" s="1"/>
      <x:c r="E92" s="1"/>
      <x:c r="F92" s="3"/>
      <x:c r="G92" s="3"/>
      <x:c r="H92" s="3"/>
      <x:c r="I92" s="3"/>
      <x:c r="J92" s="3"/>
      <x:c r="K92" s="3"/>
      <x:c r="L92" s="3"/>
      <x:c r="M92" s="3"/>
      <x:c r="N92" s="1"/>
      <x:c r="O92" s="1"/>
    </x:row>
    <x:row r="93" ht="21" customHeight="1">
      <x:c r="A93" s="1"/>
      <x:c r="B93" s="1"/>
      <x:c r="C93" s="1"/>
      <x:c r="D93" s="1"/>
      <x:c r="E93" s="1"/>
      <x:c r="F93" s="3"/>
      <x:c r="G93" s="3"/>
      <x:c r="H93" s="3"/>
      <x:c r="I93" s="3"/>
      <x:c r="J93" s="3"/>
      <x:c r="K93" s="3"/>
      <x:c r="L93" s="3"/>
      <x:c r="M93" s="3"/>
      <x:c r="N93" s="1"/>
      <x:c r="O93" s="1"/>
    </x:row>
    <x:row r="94" ht="21" customHeight="1">
      <x:c r="A94" s="1"/>
      <x:c r="B94" s="1"/>
      <x:c r="C94" s="1"/>
      <x:c r="D94" s="1"/>
      <x:c r="E94" s="1"/>
      <x:c r="F94" s="3"/>
      <x:c r="G94" s="3"/>
      <x:c r="H94" s="3"/>
      <x:c r="I94" s="3"/>
      <x:c r="J94" s="3"/>
      <x:c r="K94" s="3"/>
      <x:c r="L94" s="3"/>
      <x:c r="M94" s="3"/>
      <x:c r="N94" s="1"/>
      <x:c r="O94" s="1"/>
    </x:row>
    <x:row r="95" ht="21" customHeight="1">
      <x:c r="A95" s="1"/>
      <x:c r="B95" s="1"/>
      <x:c r="C95" s="1"/>
      <x:c r="D95" s="1"/>
      <x:c r="E95" s="1"/>
      <x:c r="F95" s="3"/>
      <x:c r="G95" s="3"/>
      <x:c r="H95" s="3"/>
      <x:c r="I95" s="3"/>
      <x:c r="J95" s="3"/>
      <x:c r="K95" s="3"/>
      <x:c r="L95" s="3"/>
      <x:c r="M95" s="3"/>
      <x:c r="N95" s="1"/>
      <x:c r="O95" s="1"/>
    </x:row>
    <x:row r="96" ht="21" customHeight="1">
      <x:c r="A96" s="1"/>
      <x:c r="B96" s="1"/>
      <x:c r="C96" s="1"/>
      <x:c r="D96" s="1"/>
      <x:c r="E96" s="1"/>
      <x:c r="F96" s="3"/>
      <x:c r="G96" s="3"/>
      <x:c r="H96" s="3"/>
      <x:c r="I96" s="3"/>
      <x:c r="J96" s="3"/>
      <x:c r="K96" s="3"/>
      <x:c r="L96" s="3"/>
      <x:c r="M96" s="3"/>
      <x:c r="N96" s="1"/>
      <x:c r="O96" s="1"/>
    </x:row>
    <x:row r="97" ht="21" customHeight="1">
      <x:c r="A97" s="1"/>
      <x:c r="B97" s="1"/>
      <x:c r="C97" s="1"/>
      <x:c r="D97" s="1"/>
      <x:c r="E97" s="1"/>
      <x:c r="F97" s="3"/>
      <x:c r="G97" s="3"/>
      <x:c r="H97" s="3"/>
      <x:c r="I97" s="3"/>
      <x:c r="J97" s="3"/>
      <x:c r="K97" s="3"/>
      <x:c r="L97" s="3"/>
      <x:c r="M97" s="3"/>
      <x:c r="N97" s="1"/>
      <x:c r="O97" s="1"/>
    </x:row>
    <x:row r="98" ht="21" customHeight="1">
      <x:c r="A98" s="1"/>
      <x:c r="B98" s="1"/>
      <x:c r="C98" s="1"/>
      <x:c r="D98" s="1"/>
      <x:c r="E98" s="1"/>
      <x:c r="F98" s="3"/>
      <x:c r="G98" s="3"/>
      <x:c r="H98" s="3"/>
      <x:c r="I98" s="3"/>
      <x:c r="J98" s="3"/>
      <x:c r="K98" s="3"/>
      <x:c r="L98" s="3"/>
      <x:c r="M98" s="3"/>
      <x:c r="N98" s="1"/>
      <x:c r="O98" s="1"/>
    </x:row>
    <x:row r="99" ht="21" customHeight="1">
      <x:c r="A99" s="1"/>
      <x:c r="B99" s="1"/>
      <x:c r="C99" s="1"/>
      <x:c r="D99" s="1"/>
      <x:c r="E99" s="1"/>
      <x:c r="F99" s="3"/>
      <x:c r="G99" s="3"/>
      <x:c r="H99" s="3"/>
      <x:c r="I99" s="3"/>
      <x:c r="J99" s="3"/>
      <x:c r="K99" s="3"/>
      <x:c r="L99" s="3"/>
      <x:c r="M99" s="3"/>
      <x:c r="N99" s="1"/>
      <x:c r="O99" s="1"/>
    </x:row>
    <x:row r="100" ht="21" customHeight="1">
      <x:c r="A100" s="1"/>
      <x:c r="B100" s="1"/>
      <x:c r="C100" s="1"/>
      <x:c r="D100" s="1"/>
      <x:c r="E100" s="1"/>
      <x:c r="F100" s="3"/>
      <x:c r="G100" s="3"/>
      <x:c r="H100" s="3"/>
      <x:c r="I100" s="3"/>
      <x:c r="J100" s="3"/>
      <x:c r="K100" s="3"/>
      <x:c r="L100" s="3"/>
      <x:c r="M100" s="3"/>
      <x:c r="N100" s="1"/>
      <x:c r="O100" s="1"/>
    </x:row>
    <x:row r="101" ht="21" customHeight="1">
      <x:c r="A101" s="1"/>
      <x:c r="B101" s="1"/>
      <x:c r="C101" s="1"/>
      <x:c r="D101" s="1"/>
      <x:c r="E101" s="1"/>
      <x:c r="F101" s="3"/>
      <x:c r="G101" s="3"/>
      <x:c r="H101" s="3"/>
      <x:c r="I101" s="3"/>
      <x:c r="J101" s="3"/>
      <x:c r="K101" s="3"/>
      <x:c r="L101" s="3"/>
      <x:c r="M101" s="3"/>
      <x:c r="N101" s="1"/>
      <x:c r="O101" s="1"/>
    </x:row>
    <x:row r="102" ht="21" customHeight="1">
      <x:c r="A102" s="1"/>
      <x:c r="B102" s="1"/>
      <x:c r="C102" s="1"/>
      <x:c r="D102" s="1"/>
      <x:c r="E102" s="1"/>
      <x:c r="F102" s="3"/>
      <x:c r="G102" s="3"/>
      <x:c r="H102" s="3"/>
      <x:c r="I102" s="3"/>
      <x:c r="J102" s="3"/>
      <x:c r="K102" s="3"/>
      <x:c r="L102" s="3"/>
      <x:c r="M102" s="3"/>
      <x:c r="N102" s="1"/>
      <x:c r="O102" s="1"/>
    </x:row>
    <x:row r="103" ht="21" customHeight="1">
      <x:c r="A103" s="1"/>
      <x:c r="B103" s="1"/>
      <x:c r="C103" s="1"/>
      <x:c r="D103" s="1"/>
      <x:c r="E103" s="1"/>
      <x:c r="F103" s="3"/>
      <x:c r="G103" s="3"/>
      <x:c r="H103" s="3"/>
      <x:c r="I103" s="3"/>
      <x:c r="J103" s="3"/>
      <x:c r="K103" s="3"/>
      <x:c r="L103" s="3"/>
      <x:c r="M103" s="3"/>
      <x:c r="N103" s="1"/>
      <x:c r="O103" s="1"/>
    </x:row>
    <x:row r="104" ht="21" customHeight="1">
      <x:c r="A104" s="1"/>
      <x:c r="B104" s="1"/>
      <x:c r="C104" s="1"/>
      <x:c r="D104" s="1"/>
      <x:c r="E104" s="1"/>
      <x:c r="F104" s="3"/>
      <x:c r="G104" s="3"/>
      <x:c r="H104" s="3"/>
      <x:c r="I104" s="3"/>
      <x:c r="J104" s="3"/>
      <x:c r="K104" s="3"/>
      <x:c r="L104" s="3"/>
      <x:c r="M104" s="3"/>
      <x:c r="N104" s="1"/>
      <x:c r="O104" s="1"/>
    </x:row>
    <x:row r="105" ht="21" customHeight="1">
      <x:c r="A105" s="1"/>
      <x:c r="B105" s="1"/>
      <x:c r="C105" s="1"/>
      <x:c r="D105" s="1"/>
      <x:c r="E105" s="1"/>
      <x:c r="F105" s="3"/>
      <x:c r="G105" s="3"/>
      <x:c r="H105" s="3"/>
      <x:c r="I105" s="3"/>
      <x:c r="J105" s="3"/>
      <x:c r="K105" s="3"/>
      <x:c r="L105" s="3"/>
      <x:c r="M105" s="3"/>
      <x:c r="N105" s="1"/>
      <x:c r="O105" s="1"/>
    </x:row>
    <x:row r="106" ht="21" customHeight="1">
      <x:c r="A106" s="1"/>
      <x:c r="B106" s="1"/>
      <x:c r="C106" s="1"/>
      <x:c r="D106" s="1"/>
      <x:c r="E106" s="1"/>
      <x:c r="F106" s="3"/>
      <x:c r="G106" s="3"/>
      <x:c r="H106" s="3"/>
      <x:c r="I106" s="3"/>
      <x:c r="J106" s="3"/>
      <x:c r="K106" s="3"/>
      <x:c r="L106" s="3"/>
      <x:c r="M106" s="3"/>
      <x:c r="N106" s="1"/>
      <x:c r="O106" s="1"/>
    </x:row>
    <x:row r="107" ht="21" customHeight="1">
      <x:c r="A107" s="1"/>
      <x:c r="B107" s="1"/>
      <x:c r="C107" s="1"/>
      <x:c r="D107" s="1"/>
      <x:c r="E107" s="1"/>
      <x:c r="F107" s="3"/>
      <x:c r="G107" s="3"/>
      <x:c r="H107" s="3"/>
      <x:c r="I107" s="3"/>
      <x:c r="J107" s="3"/>
      <x:c r="K107" s="3"/>
      <x:c r="L107" s="3"/>
      <x:c r="M107" s="3"/>
      <x:c r="N107" s="1"/>
      <x:c r="O107" s="1"/>
    </x:row>
    <x:row r="108" ht="21" customHeight="1">
      <x:c r="A108" s="1"/>
      <x:c r="B108" s="1"/>
      <x:c r="C108" s="1"/>
      <x:c r="D108" s="1"/>
      <x:c r="E108" s="1"/>
      <x:c r="F108" s="3"/>
      <x:c r="G108" s="3"/>
      <x:c r="H108" s="3"/>
      <x:c r="I108" s="3"/>
      <x:c r="J108" s="3"/>
      <x:c r="K108" s="3"/>
      <x:c r="L108" s="3"/>
      <x:c r="M108" s="3"/>
      <x:c r="N108" s="1"/>
      <x:c r="O108" s="1"/>
    </x:row>
    <x:row r="109" ht="21" customHeight="1">
      <x:c r="A109" s="1"/>
      <x:c r="B109" s="1"/>
      <x:c r="C109" s="1"/>
      <x:c r="D109" s="1"/>
      <x:c r="E109" s="1"/>
      <x:c r="F109" s="3"/>
      <x:c r="G109" s="3"/>
      <x:c r="H109" s="3"/>
      <x:c r="I109" s="3"/>
      <x:c r="J109" s="3"/>
      <x:c r="K109" s="3"/>
      <x:c r="L109" s="3"/>
      <x:c r="M109" s="3"/>
      <x:c r="N109" s="1"/>
      <x:c r="O109" s="1"/>
    </x:row>
    <x:row r="110" ht="21" customHeight="1">
      <x:c r="A110" s="1"/>
      <x:c r="B110" s="1"/>
      <x:c r="C110" s="1"/>
      <x:c r="D110" s="1"/>
      <x:c r="E110" s="1"/>
      <x:c r="F110" s="3"/>
      <x:c r="G110" s="3"/>
      <x:c r="H110" s="3"/>
      <x:c r="I110" s="3"/>
      <x:c r="J110" s="3"/>
      <x:c r="K110" s="3"/>
      <x:c r="L110" s="3"/>
      <x:c r="M110" s="3"/>
      <x:c r="N110" s="1"/>
      <x:c r="O110" s="1"/>
    </x:row>
    <x:row r="111" ht="21" customHeight="1">
      <x:c r="A111" s="1"/>
      <x:c r="B111" s="1"/>
      <x:c r="C111" s="1"/>
      <x:c r="D111" s="1"/>
      <x:c r="E111" s="1"/>
      <x:c r="F111" s="3"/>
      <x:c r="G111" s="3"/>
      <x:c r="H111" s="3"/>
      <x:c r="I111" s="3"/>
      <x:c r="J111" s="3"/>
      <x:c r="K111" s="3"/>
      <x:c r="L111" s="3"/>
      <x:c r="M111" s="3"/>
      <x:c r="N111" s="1"/>
      <x:c r="O111" s="1"/>
    </x:row>
    <x:row r="112" ht="21" customHeight="1">
      <x:c r="A112" s="1"/>
      <x:c r="B112" s="1"/>
      <x:c r="C112" s="1"/>
      <x:c r="D112" s="1"/>
      <x:c r="E112" s="1"/>
      <x:c r="F112" s="3"/>
      <x:c r="G112" s="3"/>
      <x:c r="H112" s="3"/>
      <x:c r="I112" s="3"/>
      <x:c r="J112" s="3"/>
      <x:c r="K112" s="3"/>
      <x:c r="L112" s="3"/>
      <x:c r="M112" s="3"/>
      <x:c r="N112" s="1"/>
      <x:c r="O112" s="1"/>
    </x:row>
    <x:row r="113" ht="21" customHeight="1">
      <x:c r="A113" s="1"/>
      <x:c r="B113" s="1"/>
      <x:c r="C113" s="1"/>
      <x:c r="D113" s="1"/>
      <x:c r="E113" s="1"/>
      <x:c r="F113" s="3"/>
      <x:c r="G113" s="3"/>
      <x:c r="H113" s="3"/>
      <x:c r="I113" s="3"/>
      <x:c r="J113" s="3"/>
      <x:c r="K113" s="3"/>
      <x:c r="L113" s="3"/>
      <x:c r="M113" s="3"/>
      <x:c r="N113" s="1"/>
      <x:c r="O113" s="1"/>
    </x:row>
    <x:row r="114" ht="21" customHeight="1">
      <x:c r="A114" s="1"/>
      <x:c r="B114" s="1"/>
      <x:c r="C114" s="1"/>
      <x:c r="D114" s="1"/>
      <x:c r="E114" s="1"/>
      <x:c r="F114" s="3"/>
      <x:c r="G114" s="3"/>
      <x:c r="H114" s="3"/>
      <x:c r="I114" s="3"/>
      <x:c r="J114" s="3"/>
      <x:c r="K114" s="3"/>
      <x:c r="L114" s="3"/>
      <x:c r="M114" s="3"/>
      <x:c r="N114" s="1"/>
      <x:c r="O114" s="1"/>
    </x:row>
    <x:row r="115" ht="21" customHeight="1">
      <x:c r="A115" s="1"/>
      <x:c r="B115" s="1"/>
      <x:c r="C115" s="1"/>
      <x:c r="D115" s="1"/>
      <x:c r="E115" s="1"/>
      <x:c r="F115" s="3"/>
      <x:c r="G115" s="3"/>
      <x:c r="H115" s="3"/>
      <x:c r="I115" s="3"/>
      <x:c r="J115" s="3"/>
      <x:c r="K115" s="3"/>
      <x:c r="L115" s="3"/>
      <x:c r="M115" s="3"/>
      <x:c r="N115" s="1"/>
      <x:c r="O115" s="1"/>
    </x:row>
    <x:row r="116" ht="21" customHeight="1">
      <x:c r="A116" s="1"/>
      <x:c r="B116" s="1"/>
      <x:c r="C116" s="1"/>
      <x:c r="D116" s="1"/>
      <x:c r="E116" s="1"/>
      <x:c r="F116" s="3"/>
      <x:c r="G116" s="3"/>
      <x:c r="H116" s="3"/>
      <x:c r="I116" s="3"/>
      <x:c r="J116" s="3"/>
      <x:c r="K116" s="3"/>
      <x:c r="L116" s="3"/>
      <x:c r="M116" s="3"/>
      <x:c r="N116" s="1"/>
      <x:c r="O116" s="1"/>
    </x:row>
    <x:row r="117" ht="21" customHeight="1">
      <x:c r="A117" s="1"/>
      <x:c r="B117" s="1"/>
      <x:c r="C117" s="1"/>
      <x:c r="D117" s="1"/>
      <x:c r="E117" s="1"/>
      <x:c r="F117" s="3"/>
      <x:c r="G117" s="3"/>
      <x:c r="H117" s="3"/>
      <x:c r="I117" s="3"/>
      <x:c r="J117" s="3"/>
      <x:c r="K117" s="3"/>
      <x:c r="L117" s="3"/>
      <x:c r="M117" s="3"/>
      <x:c r="N117" s="1"/>
      <x:c r="O117" s="1"/>
    </x:row>
    <x:row r="118" ht="21" customHeight="1">
      <x:c r="A118" s="1"/>
      <x:c r="B118" s="1"/>
      <x:c r="C118" s="1"/>
      <x:c r="D118" s="1"/>
      <x:c r="E118" s="1"/>
      <x:c r="F118" s="3"/>
      <x:c r="G118" s="3"/>
      <x:c r="H118" s="3"/>
      <x:c r="I118" s="3"/>
      <x:c r="J118" s="3"/>
      <x:c r="K118" s="3"/>
      <x:c r="L118" s="3"/>
      <x:c r="M118" s="3"/>
      <x:c r="N118" s="1"/>
      <x:c r="O118" s="1"/>
    </x:row>
    <x:row r="119" ht="21" customHeight="1">
      <x:c r="A119" s="1"/>
      <x:c r="B119" s="1"/>
      <x:c r="C119" s="1"/>
      <x:c r="D119" s="1"/>
      <x:c r="E119" s="1"/>
      <x:c r="F119" s="3"/>
      <x:c r="G119" s="3"/>
      <x:c r="H119" s="3"/>
      <x:c r="I119" s="3"/>
      <x:c r="J119" s="3"/>
      <x:c r="K119" s="3"/>
      <x:c r="L119" s="3"/>
      <x:c r="M119" s="3"/>
      <x:c r="N119" s="1"/>
      <x:c r="O119" s="1"/>
    </x:row>
    <x:row r="120" ht="21" customHeight="1">
      <x:c r="A120" s="1"/>
      <x:c r="B120" s="1"/>
      <x:c r="C120" s="1"/>
      <x:c r="D120" s="1"/>
      <x:c r="E120" s="1"/>
      <x:c r="F120" s="3"/>
      <x:c r="G120" s="3"/>
      <x:c r="H120" s="3"/>
      <x:c r="I120" s="3"/>
      <x:c r="J120" s="3"/>
      <x:c r="K120" s="3"/>
      <x:c r="L120" s="3"/>
      <x:c r="M120" s="3"/>
      <x:c r="N120" s="1"/>
      <x:c r="O120" s="1"/>
    </x:row>
    <x:row r="121" ht="21" customHeight="1">
      <x:c r="A121" s="1"/>
      <x:c r="B121" s="1"/>
      <x:c r="C121" s="1"/>
      <x:c r="D121" s="1"/>
      <x:c r="E121" s="1"/>
      <x:c r="F121" s="3"/>
      <x:c r="G121" s="3"/>
      <x:c r="H121" s="3"/>
      <x:c r="I121" s="3"/>
      <x:c r="J121" s="3"/>
      <x:c r="K121" s="3"/>
      <x:c r="L121" s="3"/>
      <x:c r="M121" s="3"/>
      <x:c r="N121" s="1"/>
      <x:c r="O121" s="1"/>
    </x:row>
    <x:row r="122" ht="21" customHeight="1">
      <x:c r="A122" s="1"/>
      <x:c r="B122" s="1"/>
      <x:c r="C122" s="1"/>
      <x:c r="D122" s="1"/>
      <x:c r="E122" s="1"/>
      <x:c r="F122" s="3"/>
      <x:c r="G122" s="3"/>
      <x:c r="H122" s="3"/>
      <x:c r="I122" s="3"/>
      <x:c r="J122" s="3"/>
      <x:c r="K122" s="3"/>
      <x:c r="L122" s="3"/>
      <x:c r="M122" s="3"/>
      <x:c r="N122" s="1"/>
      <x:c r="O122" s="1"/>
    </x:row>
    <x:row r="123" ht="21" customHeight="1">
      <x:c r="A123" s="1"/>
      <x:c r="B123" s="1"/>
      <x:c r="C123" s="1"/>
      <x:c r="D123" s="1"/>
      <x:c r="E123" s="1"/>
      <x:c r="F123" s="3"/>
      <x:c r="G123" s="3"/>
      <x:c r="H123" s="3"/>
      <x:c r="I123" s="3"/>
      <x:c r="J123" s="3"/>
      <x:c r="K123" s="3"/>
      <x:c r="L123" s="3"/>
      <x:c r="M123" s="3"/>
      <x:c r="N123" s="1"/>
      <x:c r="O123" s="1"/>
    </x:row>
    <x:row r="124" ht="21" customHeight="1">
      <x:c r="A124" s="1"/>
      <x:c r="B124" s="1"/>
      <x:c r="C124" s="1"/>
      <x:c r="D124" s="1"/>
      <x:c r="E124" s="1"/>
      <x:c r="F124" s="3"/>
      <x:c r="G124" s="3"/>
      <x:c r="H124" s="3"/>
      <x:c r="I124" s="3"/>
      <x:c r="J124" s="3"/>
      <x:c r="K124" s="3"/>
      <x:c r="L124" s="3"/>
      <x:c r="M124" s="3"/>
      <x:c r="N124" s="1"/>
      <x:c r="O124" s="1"/>
    </x:row>
    <x:row r="125" ht="21" customHeight="1">
      <x:c r="A125" s="1"/>
      <x:c r="B125" s="1"/>
      <x:c r="C125" s="1"/>
      <x:c r="D125" s="1"/>
      <x:c r="E125" s="1"/>
      <x:c r="F125" s="3"/>
      <x:c r="G125" s="3"/>
      <x:c r="H125" s="3"/>
      <x:c r="I125" s="3"/>
      <x:c r="J125" s="3"/>
      <x:c r="K125" s="3"/>
      <x:c r="L125" s="3"/>
      <x:c r="M125" s="3"/>
      <x:c r="N125" s="1"/>
      <x:c r="O125" s="1"/>
    </x:row>
    <x:row r="126" ht="21" customHeight="1">
      <x:c r="A126" s="1"/>
      <x:c r="B126" s="1"/>
      <x:c r="C126" s="1"/>
      <x:c r="D126" s="1"/>
      <x:c r="E126" s="1"/>
      <x:c r="F126" s="3"/>
      <x:c r="G126" s="3"/>
      <x:c r="H126" s="3"/>
      <x:c r="I126" s="3"/>
      <x:c r="J126" s="3"/>
      <x:c r="K126" s="3"/>
      <x:c r="L126" s="3"/>
      <x:c r="M126" s="3"/>
      <x:c r="N126" s="1"/>
      <x:c r="O126" s="1"/>
    </x:row>
    <x:row r="127" ht="21" customHeight="1">
      <x:c r="A127" s="1"/>
      <x:c r="B127" s="1"/>
      <x:c r="C127" s="1"/>
      <x:c r="D127" s="1"/>
      <x:c r="E127" s="1"/>
      <x:c r="F127" s="3"/>
      <x:c r="G127" s="3"/>
      <x:c r="H127" s="3"/>
      <x:c r="I127" s="3"/>
      <x:c r="J127" s="3"/>
      <x:c r="K127" s="3"/>
      <x:c r="L127" s="3"/>
      <x:c r="M127" s="3"/>
      <x:c r="N127" s="1"/>
      <x:c r="O127" s="1"/>
    </x:row>
    <x:row r="128" ht="21" customHeight="1">
      <x:c r="A128" s="1"/>
      <x:c r="B128" s="1"/>
      <x:c r="C128" s="1"/>
      <x:c r="D128" s="1"/>
      <x:c r="E128" s="1"/>
      <x:c r="F128" s="3"/>
      <x:c r="G128" s="3"/>
      <x:c r="H128" s="3"/>
      <x:c r="I128" s="3"/>
      <x:c r="J128" s="3"/>
      <x:c r="K128" s="3"/>
      <x:c r="L128" s="3"/>
      <x:c r="M128" s="3"/>
      <x:c r="N128" s="1"/>
      <x:c r="O128" s="1"/>
    </x:row>
    <x:row r="129" ht="21" customHeight="1">
      <x:c r="A129" s="1"/>
      <x:c r="B129" s="1"/>
      <x:c r="C129" s="1"/>
      <x:c r="D129" s="1"/>
      <x:c r="E129" s="1"/>
      <x:c r="F129" s="3"/>
      <x:c r="G129" s="3"/>
      <x:c r="H129" s="3"/>
      <x:c r="I129" s="3"/>
      <x:c r="J129" s="3"/>
      <x:c r="K129" s="3"/>
      <x:c r="L129" s="3"/>
      <x:c r="M129" s="3"/>
      <x:c r="N129" s="1"/>
      <x:c r="O129" s="1"/>
    </x:row>
    <x:row r="130" ht="21" customHeight="1">
      <x:c r="A130" s="1"/>
      <x:c r="B130" s="1"/>
      <x:c r="C130" s="1"/>
      <x:c r="D130" s="1"/>
      <x:c r="E130" s="1"/>
      <x:c r="F130" s="3"/>
      <x:c r="G130" s="3"/>
      <x:c r="H130" s="3"/>
      <x:c r="I130" s="3"/>
      <x:c r="J130" s="3"/>
      <x:c r="K130" s="3"/>
      <x:c r="L130" s="3"/>
      <x:c r="M130" s="3"/>
      <x:c r="N130" s="1"/>
      <x:c r="O130" s="1"/>
    </x:row>
    <x:row r="131" ht="21" customHeight="1">
      <x:c r="A131" s="1"/>
      <x:c r="B131" s="1"/>
      <x:c r="C131" s="1"/>
      <x:c r="D131" s="1"/>
      <x:c r="E131" s="1"/>
      <x:c r="F131" s="3"/>
      <x:c r="G131" s="3"/>
      <x:c r="H131" s="3"/>
      <x:c r="I131" s="3"/>
      <x:c r="J131" s="3"/>
      <x:c r="K131" s="3"/>
      <x:c r="L131" s="3"/>
      <x:c r="M131" s="3"/>
      <x:c r="N131" s="1"/>
      <x:c r="O131" s="1"/>
    </x:row>
    <x:row r="132" ht="21" customHeight="1">
      <x:c r="A132" s="1"/>
      <x:c r="B132" s="1"/>
      <x:c r="C132" s="1"/>
      <x:c r="D132" s="1"/>
      <x:c r="E132" s="1"/>
      <x:c r="F132" s="3"/>
      <x:c r="G132" s="3"/>
      <x:c r="H132" s="3"/>
      <x:c r="I132" s="3"/>
      <x:c r="J132" s="3"/>
      <x:c r="K132" s="3"/>
      <x:c r="L132" s="3"/>
      <x:c r="M132" s="3"/>
      <x:c r="N132" s="1"/>
      <x:c r="O132" s="1"/>
    </x:row>
    <x:row r="133" ht="21" customHeight="1">
      <x:c r="A133" s="1"/>
      <x:c r="B133" s="1"/>
      <x:c r="C133" s="1"/>
      <x:c r="D133" s="1"/>
      <x:c r="E133" s="1"/>
      <x:c r="F133" s="3"/>
      <x:c r="G133" s="3"/>
      <x:c r="H133" s="3"/>
      <x:c r="I133" s="3"/>
      <x:c r="J133" s="3"/>
      <x:c r="K133" s="3"/>
      <x:c r="L133" s="3"/>
      <x:c r="M133" s="3"/>
      <x:c r="N133" s="1"/>
      <x:c r="O133" s="1"/>
    </x:row>
    <x:row r="134" ht="21" customHeight="1">
      <x:c r="A134" s="1"/>
      <x:c r="B134" s="1"/>
      <x:c r="C134" s="1"/>
      <x:c r="D134" s="1"/>
      <x:c r="E134" s="1"/>
      <x:c r="F134" s="3"/>
      <x:c r="G134" s="3"/>
      <x:c r="H134" s="3"/>
      <x:c r="I134" s="3"/>
      <x:c r="J134" s="3"/>
      <x:c r="K134" s="3"/>
      <x:c r="L134" s="3"/>
      <x:c r="M134" s="3"/>
      <x:c r="N134" s="1"/>
      <x:c r="O134" s="1"/>
    </x:row>
    <x:row r="135" ht="21" customHeight="1">
      <x:c r="A135" s="1"/>
      <x:c r="B135" s="1"/>
      <x:c r="C135" s="1"/>
      <x:c r="D135" s="1"/>
      <x:c r="E135" s="1"/>
      <x:c r="F135" s="3"/>
      <x:c r="G135" s="3"/>
      <x:c r="H135" s="3"/>
      <x:c r="I135" s="3"/>
      <x:c r="J135" s="3"/>
      <x:c r="K135" s="3"/>
      <x:c r="L135" s="3"/>
      <x:c r="M135" s="3"/>
      <x:c r="N135" s="1"/>
      <x:c r="O135" s="1"/>
    </x:row>
    <x:row r="136" ht="21" customHeight="1">
      <x:c r="A136" s="1"/>
      <x:c r="B136" s="1"/>
      <x:c r="C136" s="1"/>
      <x:c r="D136" s="1"/>
      <x:c r="E136" s="1"/>
      <x:c r="F136" s="3"/>
      <x:c r="G136" s="3"/>
      <x:c r="H136" s="3"/>
      <x:c r="I136" s="3"/>
      <x:c r="J136" s="3"/>
      <x:c r="K136" s="3"/>
      <x:c r="L136" s="3"/>
      <x:c r="M136" s="3"/>
      <x:c r="N136" s="1"/>
      <x:c r="O136" s="1"/>
    </x:row>
    <x:row r="137" ht="21" customHeight="1">
      <x:c r="A137" s="1"/>
      <x:c r="B137" s="1"/>
      <x:c r="C137" s="1"/>
      <x:c r="D137" s="1"/>
      <x:c r="E137" s="1"/>
      <x:c r="F137" s="3"/>
      <x:c r="G137" s="3"/>
      <x:c r="H137" s="3"/>
      <x:c r="I137" s="3"/>
      <x:c r="J137" s="3"/>
      <x:c r="K137" s="3"/>
      <x:c r="L137" s="3"/>
      <x:c r="M137" s="3"/>
      <x:c r="N137" s="1"/>
      <x:c r="O137" s="1"/>
    </x:row>
    <x:row r="138" ht="21" customHeight="1">
      <x:c r="A138" s="1"/>
      <x:c r="B138" s="1"/>
      <x:c r="C138" s="1"/>
      <x:c r="D138" s="1"/>
      <x:c r="E138" s="1"/>
      <x:c r="F138" s="3"/>
      <x:c r="G138" s="3"/>
      <x:c r="H138" s="3"/>
      <x:c r="I138" s="3"/>
      <x:c r="J138" s="3"/>
      <x:c r="K138" s="3"/>
      <x:c r="L138" s="3"/>
      <x:c r="M138" s="3"/>
      <x:c r="N138" s="1"/>
      <x:c r="O138" s="1"/>
    </x:row>
    <x:row r="139" ht="21" customHeight="1">
      <x:c r="A139" s="1"/>
      <x:c r="B139" s="1"/>
      <x:c r="C139" s="1"/>
      <x:c r="D139" s="1"/>
      <x:c r="E139" s="1"/>
      <x:c r="F139" s="3"/>
      <x:c r="G139" s="3"/>
      <x:c r="H139" s="3"/>
      <x:c r="I139" s="3"/>
      <x:c r="J139" s="3"/>
      <x:c r="K139" s="3"/>
      <x:c r="L139" s="3"/>
      <x:c r="M139" s="3"/>
      <x:c r="N139" s="1"/>
      <x:c r="O139" s="1"/>
    </x:row>
    <x:row r="140" ht="21" customHeight="1">
      <x:c r="A140" s="1"/>
      <x:c r="B140" s="1"/>
      <x:c r="C140" s="1"/>
      <x:c r="D140" s="1"/>
      <x:c r="E140" s="1"/>
      <x:c r="F140" s="3"/>
      <x:c r="G140" s="3"/>
      <x:c r="H140" s="3"/>
      <x:c r="I140" s="3"/>
      <x:c r="J140" s="3"/>
      <x:c r="K140" s="3"/>
      <x:c r="L140" s="3"/>
      <x:c r="M140" s="3"/>
      <x:c r="N140" s="1"/>
      <x:c r="O140" s="1"/>
    </x:row>
    <x:row r="141" ht="21" customHeight="1">
      <x:c r="A141" s="1"/>
      <x:c r="B141" s="1"/>
      <x:c r="C141" s="1"/>
      <x:c r="D141" s="1"/>
      <x:c r="E141" s="1"/>
      <x:c r="F141" s="3"/>
      <x:c r="G141" s="3"/>
      <x:c r="H141" s="3"/>
      <x:c r="I141" s="3"/>
      <x:c r="J141" s="3"/>
      <x:c r="K141" s="3"/>
      <x:c r="L141" s="3"/>
      <x:c r="M141" s="3"/>
      <x:c r="N141" s="1"/>
      <x:c r="O141" s="1"/>
    </x:row>
    <x:row r="142" ht="21" customHeight="1">
      <x:c r="A142" s="1"/>
      <x:c r="B142" s="1"/>
      <x:c r="C142" s="1"/>
      <x:c r="D142" s="1"/>
      <x:c r="E142" s="1"/>
      <x:c r="F142" s="3"/>
      <x:c r="G142" s="3"/>
      <x:c r="H142" s="3"/>
      <x:c r="I142" s="3"/>
      <x:c r="J142" s="3"/>
      <x:c r="K142" s="3"/>
      <x:c r="L142" s="3"/>
      <x:c r="M142" s="3"/>
      <x:c r="N142" s="1"/>
      <x:c r="O142" s="1"/>
    </x:row>
    <x:row r="143" ht="21" customHeight="1">
      <x:c r="A143" s="1"/>
      <x:c r="B143" s="1"/>
      <x:c r="C143" s="1"/>
      <x:c r="D143" s="1"/>
      <x:c r="E143" s="1"/>
      <x:c r="F143" s="3"/>
      <x:c r="G143" s="3"/>
      <x:c r="H143" s="3"/>
      <x:c r="I143" s="3"/>
      <x:c r="J143" s="3"/>
      <x:c r="K143" s="3"/>
      <x:c r="L143" s="3"/>
      <x:c r="M143" s="3"/>
      <x:c r="N143" s="1"/>
      <x:c r="O143" s="1"/>
    </x:row>
    <x:row r="144" ht="21" customHeight="1">
      <x:c r="A144" s="1"/>
      <x:c r="B144" s="1"/>
      <x:c r="C144" s="1"/>
      <x:c r="D144" s="1"/>
      <x:c r="E144" s="1"/>
      <x:c r="F144" s="3"/>
      <x:c r="G144" s="3"/>
      <x:c r="H144" s="3"/>
      <x:c r="I144" s="3"/>
      <x:c r="J144" s="3"/>
      <x:c r="K144" s="3"/>
      <x:c r="L144" s="3"/>
      <x:c r="M144" s="3"/>
      <x:c r="N144" s="1"/>
      <x:c r="O144" s="1"/>
    </x:row>
    <x:row r="145" ht="21" customHeight="1">
      <x:c r="A145" s="1"/>
      <x:c r="B145" s="1"/>
      <x:c r="C145" s="1"/>
      <x:c r="D145" s="1"/>
      <x:c r="E145" s="1"/>
      <x:c r="F145" s="3"/>
      <x:c r="G145" s="3"/>
      <x:c r="H145" s="3"/>
      <x:c r="I145" s="3"/>
      <x:c r="J145" s="3"/>
      <x:c r="K145" s="3"/>
      <x:c r="L145" s="3"/>
      <x:c r="M145" s="3"/>
      <x:c r="N145" s="1"/>
      <x:c r="O145" s="1"/>
    </x:row>
    <x:row r="146" ht="21" customHeight="1">
      <x:c r="A146" s="1"/>
      <x:c r="B146" s="1"/>
      <x:c r="C146" s="1"/>
      <x:c r="D146" s="1"/>
      <x:c r="E146" s="1"/>
      <x:c r="F146" s="3"/>
      <x:c r="G146" s="3"/>
      <x:c r="H146" s="3"/>
      <x:c r="I146" s="3"/>
      <x:c r="J146" s="3"/>
      <x:c r="K146" s="3"/>
      <x:c r="L146" s="3"/>
      <x:c r="M146" s="3"/>
      <x:c r="N146" s="1"/>
      <x:c r="O146" s="1"/>
    </x:row>
    <x:row r="147" ht="21" customHeight="1">
      <x:c r="A147" s="1"/>
      <x:c r="B147" s="1"/>
      <x:c r="C147" s="1"/>
      <x:c r="D147" s="1"/>
      <x:c r="E147" s="1"/>
      <x:c r="F147" s="3"/>
      <x:c r="G147" s="3"/>
      <x:c r="H147" s="3"/>
      <x:c r="I147" s="3"/>
      <x:c r="J147" s="3"/>
      <x:c r="K147" s="3"/>
      <x:c r="L147" s="3"/>
      <x:c r="M147" s="3"/>
      <x:c r="N147" s="1"/>
      <x:c r="O147" s="1"/>
    </x:row>
    <x:row r="148" ht="21" customHeight="1">
      <x:c r="A148" s="1"/>
      <x:c r="B148" s="1"/>
      <x:c r="C148" s="1"/>
      <x:c r="D148" s="1"/>
      <x:c r="E148" s="1"/>
      <x:c r="F148" s="3"/>
      <x:c r="G148" s="3"/>
      <x:c r="H148" s="3"/>
      <x:c r="I148" s="3"/>
      <x:c r="J148" s="3"/>
      <x:c r="K148" s="3"/>
      <x:c r="L148" s="3"/>
      <x:c r="M148" s="3"/>
      <x:c r="N148" s="1"/>
      <x:c r="O148" s="1"/>
    </x:row>
    <x:row r="149" ht="21" customHeight="1">
      <x:c r="A149" s="1"/>
      <x:c r="B149" s="1"/>
      <x:c r="C149" s="1"/>
      <x:c r="D149" s="1"/>
      <x:c r="E149" s="1"/>
      <x:c r="F149" s="3"/>
      <x:c r="G149" s="3"/>
      <x:c r="H149" s="3"/>
      <x:c r="I149" s="3"/>
      <x:c r="J149" s="3"/>
      <x:c r="K149" s="3"/>
      <x:c r="L149" s="3"/>
      <x:c r="M149" s="3"/>
      <x:c r="N149" s="1"/>
      <x:c r="O149" s="1"/>
    </x:row>
    <x:row r="150" ht="21" customHeight="1">
      <x:c r="A150" s="1"/>
      <x:c r="B150" s="1"/>
      <x:c r="C150" s="1"/>
      <x:c r="D150" s="1"/>
      <x:c r="E150" s="1"/>
      <x:c r="F150" s="3"/>
      <x:c r="G150" s="3"/>
      <x:c r="H150" s="3"/>
      <x:c r="I150" s="3"/>
      <x:c r="J150" s="3"/>
      <x:c r="K150" s="3"/>
      <x:c r="L150" s="3"/>
      <x:c r="M150" s="3"/>
      <x:c r="N150" s="1"/>
      <x:c r="O150" s="1"/>
    </x:row>
    <x:row r="151" ht="21" customHeight="1">
      <x:c r="A151" s="1"/>
      <x:c r="B151" s="1"/>
      <x:c r="C151" s="1"/>
      <x:c r="D151" s="1"/>
      <x:c r="E151" s="1"/>
      <x:c r="F151" s="3"/>
      <x:c r="G151" s="3"/>
      <x:c r="H151" s="3"/>
      <x:c r="I151" s="3"/>
      <x:c r="J151" s="3"/>
      <x:c r="K151" s="3"/>
      <x:c r="L151" s="3"/>
      <x:c r="M151" s="3"/>
      <x:c r="N151" s="1"/>
      <x:c r="O151" s="1"/>
    </x:row>
    <x:row r="152" ht="21" customHeight="1">
      <x:c r="A152" s="1"/>
      <x:c r="B152" s="1"/>
      <x:c r="C152" s="1"/>
      <x:c r="D152" s="1"/>
      <x:c r="E152" s="1"/>
      <x:c r="F152" s="3"/>
      <x:c r="G152" s="3"/>
      <x:c r="H152" s="3"/>
      <x:c r="I152" s="3"/>
      <x:c r="J152" s="3"/>
      <x:c r="K152" s="3"/>
      <x:c r="L152" s="3"/>
      <x:c r="M152" s="3"/>
      <x:c r="N152" s="1"/>
      <x:c r="O152" s="1"/>
    </x:row>
    <x:row r="153" ht="21" customHeight="1">
      <x:c r="A153" s="1"/>
      <x:c r="B153" s="1"/>
      <x:c r="C153" s="1"/>
      <x:c r="D153" s="1"/>
      <x:c r="E153" s="1"/>
      <x:c r="F153" s="3"/>
      <x:c r="G153" s="3"/>
      <x:c r="H153" s="3"/>
      <x:c r="I153" s="3"/>
      <x:c r="J153" s="3"/>
      <x:c r="K153" s="3"/>
      <x:c r="L153" s="3"/>
      <x:c r="M153" s="3"/>
      <x:c r="N153" s="1"/>
      <x:c r="O153" s="1"/>
    </x:row>
    <x:row r="154" ht="21" customHeight="1">
      <x:c r="A154" s="1"/>
      <x:c r="B154" s="1"/>
      <x:c r="C154" s="1"/>
      <x:c r="D154" s="1"/>
      <x:c r="E154" s="1"/>
      <x:c r="F154" s="3"/>
      <x:c r="G154" s="3"/>
      <x:c r="H154" s="3"/>
      <x:c r="I154" s="3"/>
      <x:c r="J154" s="3"/>
      <x:c r="K154" s="3"/>
      <x:c r="L154" s="3"/>
      <x:c r="M154" s="3"/>
      <x:c r="N154" s="1"/>
      <x:c r="O154" s="1"/>
    </x:row>
    <x:row r="155" ht="21" customHeight="1">
      <x:c r="A155" s="1"/>
      <x:c r="B155" s="1"/>
      <x:c r="C155" s="1"/>
      <x:c r="D155" s="1"/>
      <x:c r="E155" s="1"/>
      <x:c r="F155" s="3"/>
      <x:c r="G155" s="3"/>
      <x:c r="H155" s="3"/>
      <x:c r="I155" s="3"/>
      <x:c r="J155" s="3"/>
      <x:c r="K155" s="3"/>
      <x:c r="L155" s="3"/>
      <x:c r="M155" s="3"/>
      <x:c r="N155" s="1"/>
      <x:c r="O155" s="1"/>
    </x:row>
    <x:row r="156" ht="21" customHeight="1">
      <x:c r="A156" s="1"/>
      <x:c r="B156" s="1"/>
      <x:c r="C156" s="1"/>
      <x:c r="D156" s="1"/>
      <x:c r="E156" s="1"/>
      <x:c r="F156" s="3"/>
      <x:c r="G156" s="3"/>
      <x:c r="H156" s="3"/>
      <x:c r="I156" s="3"/>
      <x:c r="J156" s="3"/>
      <x:c r="K156" s="3"/>
      <x:c r="L156" s="3"/>
      <x:c r="M156" s="3"/>
      <x:c r="N156" s="1"/>
      <x:c r="O156" s="1"/>
    </x:row>
    <x:row r="157" ht="21" customHeight="1">
      <x:c r="A157" s="1"/>
      <x:c r="B157" s="1"/>
      <x:c r="C157" s="1"/>
      <x:c r="D157" s="1"/>
      <x:c r="E157" s="1"/>
      <x:c r="F157" s="3"/>
      <x:c r="G157" s="3"/>
      <x:c r="H157" s="3"/>
      <x:c r="I157" s="3"/>
      <x:c r="J157" s="3"/>
      <x:c r="K157" s="3"/>
      <x:c r="L157" s="3"/>
      <x:c r="M157" s="3"/>
      <x:c r="N157" s="1"/>
      <x:c r="O157" s="1"/>
    </x:row>
    <x:row r="158" ht="21" customHeight="1">
      <x:c r="A158" s="1"/>
      <x:c r="B158" s="1"/>
      <x:c r="C158" s="1"/>
      <x:c r="D158" s="1"/>
      <x:c r="E158" s="1"/>
      <x:c r="F158" s="3"/>
      <x:c r="G158" s="3"/>
      <x:c r="H158" s="3"/>
      <x:c r="I158" s="3"/>
      <x:c r="J158" s="3"/>
      <x:c r="K158" s="3"/>
      <x:c r="L158" s="3"/>
      <x:c r="M158" s="3"/>
      <x:c r="N158" s="1"/>
      <x:c r="O158" s="1"/>
    </x:row>
    <x:row r="159" ht="21" customHeight="1">
      <x:c r="A159" s="1"/>
      <x:c r="B159" s="1"/>
      <x:c r="C159" s="1"/>
      <x:c r="D159" s="1"/>
      <x:c r="E159" s="1"/>
      <x:c r="F159" s="3"/>
      <x:c r="G159" s="3"/>
      <x:c r="H159" s="3"/>
      <x:c r="I159" s="3"/>
      <x:c r="J159" s="3"/>
      <x:c r="K159" s="3"/>
      <x:c r="L159" s="3"/>
      <x:c r="M159" s="3"/>
      <x:c r="N159" s="1"/>
      <x:c r="O159" s="1"/>
    </x:row>
    <x:row r="160" ht="21" customHeight="1">
      <x:c r="A160" s="1"/>
      <x:c r="B160" s="1"/>
      <x:c r="C160" s="1"/>
      <x:c r="D160" s="1"/>
      <x:c r="E160" s="1"/>
      <x:c r="F160" s="3"/>
      <x:c r="G160" s="3"/>
      <x:c r="H160" s="3"/>
      <x:c r="I160" s="3"/>
      <x:c r="J160" s="3"/>
      <x:c r="K160" s="3"/>
      <x:c r="L160" s="3"/>
      <x:c r="M160" s="3"/>
      <x:c r="N160" s="1"/>
      <x:c r="O160" s="1"/>
    </x:row>
    <x:row r="161" ht="21" customHeight="1">
      <x:c r="A161" s="1"/>
      <x:c r="B161" s="1"/>
      <x:c r="C161" s="1"/>
      <x:c r="D161" s="1"/>
      <x:c r="E161" s="1"/>
      <x:c r="F161" s="3"/>
      <x:c r="G161" s="3"/>
      <x:c r="H161" s="3"/>
      <x:c r="I161" s="3"/>
      <x:c r="J161" s="3"/>
      <x:c r="K161" s="3"/>
      <x:c r="L161" s="3"/>
      <x:c r="M161" s="3"/>
      <x:c r="N161" s="1"/>
      <x:c r="O161" s="1"/>
    </x:row>
    <x:row r="162" ht="21" customHeight="1">
      <x:c r="A162" s="1"/>
      <x:c r="B162" s="1"/>
      <x:c r="C162" s="1"/>
      <x:c r="D162" s="1"/>
      <x:c r="E162" s="1"/>
      <x:c r="F162" s="3"/>
      <x:c r="G162" s="3"/>
      <x:c r="H162" s="3"/>
      <x:c r="I162" s="3"/>
      <x:c r="J162" s="3"/>
      <x:c r="K162" s="3"/>
      <x:c r="L162" s="3"/>
      <x:c r="M162" s="3"/>
      <x:c r="N162" s="1"/>
      <x:c r="O162" s="1"/>
    </x:row>
    <x:row r="163" ht="21" customHeight="1">
      <x:c r="A163" s="1"/>
      <x:c r="B163" s="1"/>
      <x:c r="C163" s="1"/>
      <x:c r="D163" s="1"/>
      <x:c r="E163" s="1"/>
      <x:c r="F163" s="3"/>
      <x:c r="G163" s="3"/>
      <x:c r="H163" s="3"/>
      <x:c r="I163" s="3"/>
      <x:c r="J163" s="3"/>
      <x:c r="K163" s="3"/>
      <x:c r="L163" s="3"/>
      <x:c r="M163" s="3"/>
      <x:c r="N163" s="1"/>
      <x:c r="O163" s="1"/>
    </x:row>
    <x:row r="164" ht="21" customHeight="1">
      <x:c r="A164" s="1"/>
      <x:c r="B164" s="1"/>
      <x:c r="C164" s="1"/>
      <x:c r="D164" s="1"/>
      <x:c r="E164" s="1"/>
      <x:c r="F164" s="3"/>
      <x:c r="G164" s="3"/>
      <x:c r="H164" s="3"/>
      <x:c r="I164" s="3"/>
      <x:c r="J164" s="3"/>
      <x:c r="K164" s="3"/>
      <x:c r="L164" s="3"/>
      <x:c r="M164" s="3"/>
      <x:c r="N164" s="1"/>
      <x:c r="O164" s="1"/>
    </x:row>
    <x:row r="165" ht="21" customHeight="1">
      <x:c r="A165" s="1"/>
      <x:c r="B165" s="1"/>
      <x:c r="C165" s="1"/>
      <x:c r="D165" s="1"/>
      <x:c r="E165" s="1"/>
      <x:c r="F165" s="3"/>
      <x:c r="G165" s="3"/>
      <x:c r="H165" s="3"/>
      <x:c r="I165" s="3"/>
      <x:c r="J165" s="3"/>
      <x:c r="K165" s="3"/>
      <x:c r="L165" s="3"/>
      <x:c r="M165" s="3"/>
      <x:c r="N165" s="1"/>
      <x:c r="O165" s="1"/>
    </x:row>
    <x:row r="166" ht="21" customHeight="1">
      <x:c r="A166" s="1"/>
      <x:c r="B166" s="1"/>
      <x:c r="C166" s="1"/>
      <x:c r="D166" s="1"/>
      <x:c r="E166" s="1"/>
      <x:c r="F166" s="3"/>
      <x:c r="G166" s="3"/>
      <x:c r="H166" s="3"/>
      <x:c r="I166" s="3"/>
      <x:c r="J166" s="3"/>
      <x:c r="K166" s="3"/>
      <x:c r="L166" s="3"/>
      <x:c r="M166" s="3"/>
      <x:c r="N166" s="1"/>
      <x:c r="O166" s="1"/>
    </x:row>
    <x:row r="167" ht="21" customHeight="1">
      <x:c r="A167" s="1"/>
      <x:c r="B167" s="1"/>
      <x:c r="C167" s="1"/>
      <x:c r="D167" s="1"/>
      <x:c r="E167" s="1"/>
      <x:c r="F167" s="3"/>
      <x:c r="G167" s="3"/>
      <x:c r="H167" s="3"/>
      <x:c r="I167" s="3"/>
      <x:c r="J167" s="3"/>
      <x:c r="K167" s="3"/>
      <x:c r="L167" s="3"/>
      <x:c r="M167" s="3"/>
      <x:c r="N167" s="1"/>
      <x:c r="O167" s="1"/>
    </x:row>
    <x:row r="168" ht="21" customHeight="1">
      <x:c r="A168" s="1"/>
      <x:c r="B168" s="1"/>
      <x:c r="C168" s="1"/>
      <x:c r="D168" s="1"/>
      <x:c r="E168" s="1"/>
      <x:c r="F168" s="3"/>
      <x:c r="G168" s="3"/>
      <x:c r="H168" s="3"/>
      <x:c r="I168" s="3"/>
      <x:c r="J168" s="3"/>
      <x:c r="K168" s="3"/>
      <x:c r="L168" s="3"/>
      <x:c r="M168" s="3"/>
      <x:c r="N168" s="1"/>
      <x:c r="O168" s="1"/>
    </x:row>
    <x:row r="169" ht="21" customHeight="1">
      <x:c r="A169" s="1"/>
      <x:c r="B169" s="1"/>
      <x:c r="C169" s="1"/>
      <x:c r="D169" s="1"/>
      <x:c r="E169" s="1"/>
      <x:c r="F169" s="3"/>
      <x:c r="G169" s="3"/>
      <x:c r="H169" s="3"/>
      <x:c r="I169" s="3"/>
      <x:c r="J169" s="3"/>
      <x:c r="K169" s="3"/>
      <x:c r="L169" s="3"/>
      <x:c r="M169" s="3"/>
      <x:c r="N169" s="1"/>
      <x:c r="O169" s="1"/>
    </x:row>
    <x:row r="170" ht="21" customHeight="1">
      <x:c r="A170" s="1"/>
      <x:c r="B170" s="1"/>
      <x:c r="C170" s="1"/>
      <x:c r="D170" s="1"/>
      <x:c r="E170" s="1"/>
      <x:c r="F170" s="3"/>
      <x:c r="G170" s="3"/>
      <x:c r="H170" s="3"/>
      <x:c r="I170" s="3"/>
      <x:c r="J170" s="3"/>
      <x:c r="K170" s="3"/>
      <x:c r="L170" s="3"/>
      <x:c r="M170" s="3"/>
      <x:c r="N170" s="1"/>
      <x:c r="O170" s="1"/>
    </x:row>
    <x:row r="171" ht="21" customHeight="1">
      <x:c r="A171" s="1"/>
      <x:c r="B171" s="1"/>
      <x:c r="C171" s="1"/>
      <x:c r="D171" s="1"/>
      <x:c r="E171" s="1"/>
      <x:c r="F171" s="3"/>
      <x:c r="G171" s="3"/>
      <x:c r="H171" s="3"/>
      <x:c r="I171" s="3"/>
      <x:c r="J171" s="3"/>
      <x:c r="K171" s="3"/>
      <x:c r="L171" s="3"/>
      <x:c r="M171" s="3"/>
      <x:c r="N171" s="1"/>
      <x:c r="O171" s="1"/>
    </x:row>
    <x:row r="172" ht="21" customHeight="1">
      <x:c r="A172" s="1"/>
      <x:c r="B172" s="1"/>
      <x:c r="C172" s="1"/>
      <x:c r="D172" s="1"/>
      <x:c r="E172" s="1"/>
      <x:c r="F172" s="3"/>
      <x:c r="G172" s="3"/>
      <x:c r="H172" s="3"/>
      <x:c r="I172" s="3"/>
      <x:c r="J172" s="3"/>
      <x:c r="K172" s="3"/>
      <x:c r="L172" s="3"/>
      <x:c r="M172" s="3"/>
      <x:c r="N172" s="1"/>
      <x:c r="O172" s="1"/>
    </x:row>
    <x:row r="173" ht="21" customHeight="1">
      <x:c r="A173" s="1"/>
      <x:c r="B173" s="1"/>
      <x:c r="C173" s="1"/>
      <x:c r="D173" s="1"/>
      <x:c r="E173" s="1"/>
      <x:c r="F173" s="3"/>
      <x:c r="G173" s="3"/>
      <x:c r="H173" s="3"/>
      <x:c r="I173" s="3"/>
      <x:c r="J173" s="3"/>
      <x:c r="K173" s="3"/>
      <x:c r="L173" s="3"/>
      <x:c r="M173" s="3"/>
      <x:c r="N173" s="1"/>
      <x:c r="O173" s="1"/>
    </x:row>
    <x:row r="174" ht="21" customHeight="1">
      <x:c r="A174" s="1"/>
      <x:c r="B174" s="1"/>
      <x:c r="C174" s="1"/>
      <x:c r="D174" s="1"/>
      <x:c r="E174" s="1"/>
      <x:c r="F174" s="3"/>
      <x:c r="G174" s="3"/>
      <x:c r="H174" s="3"/>
      <x:c r="I174" s="3"/>
      <x:c r="J174" s="3"/>
      <x:c r="K174" s="3"/>
      <x:c r="L174" s="3"/>
      <x:c r="M174" s="3"/>
      <x:c r="N174" s="1"/>
      <x:c r="O174" s="1"/>
    </x:row>
    <x:row r="175" ht="21" customHeight="1">
      <x:c r="A175" s="1"/>
      <x:c r="B175" s="1"/>
      <x:c r="C175" s="1"/>
      <x:c r="D175" s="1"/>
      <x:c r="E175" s="1"/>
      <x:c r="F175" s="3"/>
      <x:c r="G175" s="3"/>
      <x:c r="H175" s="3"/>
      <x:c r="I175" s="3"/>
      <x:c r="J175" s="3"/>
      <x:c r="K175" s="3"/>
      <x:c r="L175" s="3"/>
      <x:c r="M175" s="3"/>
      <x:c r="N175" s="1"/>
      <x:c r="O175" s="1"/>
    </x:row>
    <x:row r="176" ht="21" customHeight="1">
      <x:c r="A176" s="1"/>
      <x:c r="B176" s="1"/>
      <x:c r="C176" s="1"/>
      <x:c r="D176" s="1"/>
      <x:c r="E176" s="1"/>
      <x:c r="F176" s="3"/>
      <x:c r="G176" s="3"/>
      <x:c r="H176" s="3"/>
      <x:c r="I176" s="3"/>
      <x:c r="J176" s="3"/>
      <x:c r="K176" s="3"/>
      <x:c r="L176" s="3"/>
      <x:c r="M176" s="3"/>
      <x:c r="N176" s="1"/>
      <x:c r="O176" s="1"/>
    </x:row>
    <x:row r="177" ht="21" customHeight="1">
      <x:c r="A177" s="1"/>
      <x:c r="B177" s="1"/>
      <x:c r="C177" s="1"/>
      <x:c r="D177" s="1"/>
      <x:c r="E177" s="1"/>
      <x:c r="F177" s="3"/>
      <x:c r="G177" s="3"/>
      <x:c r="H177" s="3"/>
      <x:c r="I177" s="3"/>
      <x:c r="J177" s="3"/>
      <x:c r="K177" s="3"/>
      <x:c r="L177" s="3"/>
      <x:c r="M177" s="3"/>
      <x:c r="N177" s="1"/>
      <x:c r="O177" s="1"/>
    </x:row>
    <x:row r="178" ht="21" customHeight="1">
      <x:c r="A178" s="1"/>
      <x:c r="B178" s="1"/>
      <x:c r="C178" s="1"/>
      <x:c r="D178" s="1"/>
      <x:c r="E178" s="1"/>
      <x:c r="F178" s="3"/>
      <x:c r="G178" s="3"/>
      <x:c r="H178" s="3"/>
      <x:c r="I178" s="3"/>
      <x:c r="J178" s="3"/>
      <x:c r="K178" s="3"/>
      <x:c r="L178" s="3"/>
      <x:c r="M178" s="3"/>
      <x:c r="N178" s="1"/>
      <x:c r="O178" s="1"/>
    </x:row>
    <x:row r="179" ht="21" customHeight="1">
      <x:c r="A179" s="1"/>
      <x:c r="B179" s="1"/>
      <x:c r="C179" s="1"/>
      <x:c r="D179" s="1"/>
      <x:c r="E179" s="1"/>
      <x:c r="F179" s="3"/>
      <x:c r="G179" s="3"/>
      <x:c r="H179" s="3"/>
      <x:c r="I179" s="3"/>
      <x:c r="J179" s="3"/>
      <x:c r="K179" s="3"/>
      <x:c r="L179" s="3"/>
      <x:c r="M179" s="3"/>
      <x:c r="N179" s="1"/>
      <x:c r="O179" s="1"/>
    </x:row>
    <x:row r="180" ht="21" customHeight="1">
      <x:c r="A180" s="1"/>
      <x:c r="B180" s="1"/>
      <x:c r="C180" s="1"/>
      <x:c r="D180" s="1"/>
      <x:c r="E180" s="1"/>
      <x:c r="F180" s="3"/>
      <x:c r="G180" s="3"/>
      <x:c r="H180" s="3"/>
      <x:c r="I180" s="3"/>
      <x:c r="J180" s="3"/>
      <x:c r="K180" s="3"/>
      <x:c r="L180" s="3"/>
      <x:c r="M180" s="3"/>
      <x:c r="N180" s="1"/>
      <x:c r="O180" s="1"/>
    </x:row>
    <x:row r="181" ht="21" customHeight="1">
      <x:c r="A181" s="1"/>
      <x:c r="B181" s="1"/>
      <x:c r="C181" s="1"/>
      <x:c r="D181" s="1"/>
      <x:c r="E181" s="1"/>
      <x:c r="F181" s="3"/>
      <x:c r="G181" s="3"/>
      <x:c r="H181" s="3"/>
      <x:c r="I181" s="3"/>
      <x:c r="J181" s="3"/>
      <x:c r="K181" s="3"/>
      <x:c r="L181" s="3"/>
      <x:c r="M181" s="3"/>
      <x:c r="N181" s="1"/>
      <x:c r="O181" s="1"/>
    </x:row>
    <x:row r="182" ht="21" customHeight="1">
      <x:c r="A182" s="1"/>
      <x:c r="B182" s="1"/>
      <x:c r="C182" s="1"/>
      <x:c r="D182" s="1"/>
      <x:c r="E182" s="1"/>
      <x:c r="F182" s="3"/>
      <x:c r="G182" s="3"/>
      <x:c r="H182" s="3"/>
      <x:c r="I182" s="3"/>
      <x:c r="J182" s="3"/>
      <x:c r="K182" s="3"/>
      <x:c r="L182" s="3"/>
      <x:c r="M182" s="3"/>
      <x:c r="N182" s="1"/>
      <x:c r="O182" s="1"/>
    </x:row>
    <x:row r="183" ht="21" customHeight="1">
      <x:c r="A183" s="1"/>
      <x:c r="B183" s="1"/>
      <x:c r="C183" s="1"/>
      <x:c r="D183" s="1"/>
      <x:c r="E183" s="1"/>
      <x:c r="F183" s="3"/>
      <x:c r="G183" s="3"/>
      <x:c r="H183" s="3"/>
      <x:c r="I183" s="3"/>
      <x:c r="J183" s="3"/>
      <x:c r="K183" s="3"/>
      <x:c r="L183" s="3"/>
      <x:c r="M183" s="3"/>
      <x:c r="N183" s="1"/>
      <x:c r="O183" s="1"/>
    </x:row>
    <x:row r="184" ht="21" customHeight="1">
      <x:c r="A184" s="1"/>
      <x:c r="B184" s="1"/>
      <x:c r="C184" s="1"/>
      <x:c r="D184" s="1"/>
      <x:c r="E184" s="1"/>
      <x:c r="F184" s="3"/>
      <x:c r="G184" s="3"/>
      <x:c r="H184" s="3"/>
      <x:c r="I184" s="3"/>
      <x:c r="J184" s="3"/>
      <x:c r="K184" s="3"/>
      <x:c r="L184" s="3"/>
      <x:c r="M184" s="3"/>
      <x:c r="N184" s="1"/>
      <x:c r="O184" s="1"/>
    </x:row>
    <x:row r="185" ht="21" customHeight="1">
      <x:c r="A185" s="1"/>
      <x:c r="B185" s="1"/>
      <x:c r="C185" s="1"/>
      <x:c r="D185" s="1"/>
      <x:c r="E185" s="1"/>
      <x:c r="F185" s="3"/>
      <x:c r="G185" s="3"/>
      <x:c r="H185" s="3"/>
      <x:c r="I185" s="3"/>
      <x:c r="J185" s="3"/>
      <x:c r="K185" s="3"/>
      <x:c r="L185" s="3"/>
      <x:c r="M185" s="3"/>
      <x:c r="N185" s="1"/>
      <x:c r="O185" s="1"/>
    </x:row>
    <x:row r="186" ht="21" customHeight="1">
      <x:c r="A186" s="1"/>
      <x:c r="B186" s="1"/>
      <x:c r="C186" s="1"/>
      <x:c r="D186" s="1"/>
      <x:c r="E186" s="1"/>
      <x:c r="F186" s="3"/>
      <x:c r="G186" s="3"/>
      <x:c r="H186" s="3"/>
      <x:c r="I186" s="3"/>
      <x:c r="J186" s="3"/>
      <x:c r="K186" s="3"/>
      <x:c r="L186" s="3"/>
      <x:c r="M186" s="3"/>
      <x:c r="N186" s="1"/>
      <x:c r="O186" s="1"/>
    </x:row>
    <x:row r="187" ht="21" customHeight="1">
      <x:c r="A187" s="1"/>
      <x:c r="B187" s="1"/>
      <x:c r="C187" s="1"/>
      <x:c r="D187" s="1"/>
      <x:c r="E187" s="1"/>
      <x:c r="F187" s="3"/>
      <x:c r="G187" s="3"/>
      <x:c r="H187" s="3"/>
      <x:c r="I187" s="3"/>
      <x:c r="J187" s="3"/>
      <x:c r="K187" s="3"/>
      <x:c r="L187" s="3"/>
      <x:c r="M187" s="3"/>
      <x:c r="N187" s="1"/>
      <x:c r="O187" s="1"/>
    </x:row>
    <x:row r="188" ht="21" customHeight="1">
      <x:c r="A188" s="1"/>
      <x:c r="B188" s="1"/>
      <x:c r="C188" s="1"/>
      <x:c r="D188" s="1"/>
      <x:c r="E188" s="1"/>
      <x:c r="F188" s="3"/>
      <x:c r="G188" s="3"/>
      <x:c r="H188" s="3"/>
      <x:c r="I188" s="3"/>
      <x:c r="J188" s="3"/>
      <x:c r="K188" s="3"/>
      <x:c r="L188" s="3"/>
      <x:c r="M188" s="3"/>
      <x:c r="N188" s="1"/>
      <x:c r="O188" s="1"/>
    </x:row>
    <x:row r="189" ht="21" customHeight="1">
      <x:c r="A189" s="1"/>
      <x:c r="B189" s="1"/>
      <x:c r="C189" s="1"/>
      <x:c r="D189" s="1"/>
      <x:c r="E189" s="1"/>
      <x:c r="F189" s="3"/>
      <x:c r="G189" s="3"/>
      <x:c r="H189" s="3"/>
      <x:c r="I189" s="3"/>
      <x:c r="J189" s="3"/>
      <x:c r="K189" s="3"/>
      <x:c r="L189" s="3"/>
      <x:c r="M189" s="3"/>
      <x:c r="N189" s="1"/>
      <x:c r="O189" s="1"/>
    </x:row>
    <x:row r="190" ht="21" customHeight="1">
      <x:c r="A190" s="1"/>
      <x:c r="B190" s="1"/>
      <x:c r="C190" s="1"/>
      <x:c r="D190" s="1"/>
      <x:c r="E190" s="1"/>
      <x:c r="F190" s="3"/>
      <x:c r="G190" s="3"/>
      <x:c r="H190" s="3"/>
      <x:c r="I190" s="3"/>
      <x:c r="J190" s="3"/>
      <x:c r="K190" s="3"/>
      <x:c r="L190" s="3"/>
      <x:c r="M190" s="3"/>
      <x:c r="N190" s="1"/>
      <x:c r="O190" s="1"/>
    </x:row>
    <x:row r="191" ht="21" customHeight="1">
      <x:c r="A191" s="1"/>
      <x:c r="B191" s="1"/>
      <x:c r="C191" s="1"/>
      <x:c r="D191" s="1"/>
      <x:c r="E191" s="1"/>
      <x:c r="F191" s="3"/>
      <x:c r="G191" s="3"/>
      <x:c r="H191" s="3"/>
      <x:c r="I191" s="3"/>
      <x:c r="J191" s="3"/>
      <x:c r="K191" s="3"/>
      <x:c r="L191" s="3"/>
      <x:c r="M191" s="3"/>
      <x:c r="N191" s="1"/>
      <x:c r="O191" s="1"/>
    </x:row>
    <x:row r="192" ht="21" customHeight="1">
      <x:c r="A192" s="1"/>
      <x:c r="B192" s="1"/>
      <x:c r="C192" s="1"/>
      <x:c r="D192" s="1"/>
      <x:c r="E192" s="1"/>
      <x:c r="F192" s="3"/>
      <x:c r="G192" s="3"/>
      <x:c r="H192" s="3"/>
      <x:c r="I192" s="3"/>
      <x:c r="J192" s="3"/>
      <x:c r="K192" s="3"/>
      <x:c r="L192" s="3"/>
      <x:c r="M192" s="3"/>
      <x:c r="N192" s="1"/>
      <x:c r="O192" s="1"/>
    </x:row>
    <x:row r="193" ht="21" customHeight="1">
      <x:c r="A193" s="1"/>
      <x:c r="B193" s="1"/>
      <x:c r="C193" s="1"/>
      <x:c r="D193" s="1"/>
      <x:c r="E193" s="1"/>
      <x:c r="F193" s="3"/>
      <x:c r="G193" s="3"/>
      <x:c r="H193" s="3"/>
      <x:c r="I193" s="3"/>
      <x:c r="J193" s="3"/>
      <x:c r="K193" s="3"/>
      <x:c r="L193" s="3"/>
      <x:c r="M193" s="3"/>
      <x:c r="N193" s="1"/>
      <x:c r="O193" s="1"/>
    </x:row>
    <x:row r="194" ht="21" customHeight="1">
      <x:c r="A194" s="1"/>
      <x:c r="B194" s="1"/>
      <x:c r="C194" s="1"/>
      <x:c r="D194" s="1"/>
      <x:c r="E194" s="1"/>
      <x:c r="F194" s="3"/>
      <x:c r="G194" s="3"/>
      <x:c r="H194" s="3"/>
      <x:c r="I194" s="3"/>
      <x:c r="J194" s="3"/>
      <x:c r="K194" s="3"/>
      <x:c r="L194" s="3"/>
      <x:c r="M194" s="3"/>
      <x:c r="N194" s="1"/>
      <x:c r="O194" s="1"/>
    </x:row>
    <x:row r="195" ht="21" customHeight="1">
      <x:c r="A195" s="1"/>
      <x:c r="B195" s="1"/>
      <x:c r="C195" s="1"/>
      <x:c r="D195" s="1"/>
      <x:c r="E195" s="1"/>
      <x:c r="F195" s="3"/>
      <x:c r="G195" s="3"/>
      <x:c r="H195" s="3"/>
      <x:c r="I195" s="3"/>
      <x:c r="J195" s="3"/>
      <x:c r="K195" s="3"/>
      <x:c r="L195" s="3"/>
      <x:c r="M195" s="3"/>
      <x:c r="N195" s="1"/>
      <x:c r="O195" s="1"/>
    </x:row>
    <x:row r="196" ht="21" customHeight="1">
      <x:c r="A196" s="1"/>
      <x:c r="B196" s="1"/>
      <x:c r="C196" s="1"/>
      <x:c r="D196" s="1"/>
      <x:c r="E196" s="1"/>
      <x:c r="F196" s="3"/>
      <x:c r="G196" s="3"/>
      <x:c r="H196" s="3"/>
      <x:c r="I196" s="3"/>
      <x:c r="J196" s="3"/>
      <x:c r="K196" s="3"/>
      <x:c r="L196" s="3"/>
      <x:c r="M196" s="3"/>
      <x:c r="N196" s="1"/>
      <x:c r="O196" s="1"/>
    </x:row>
    <x:row r="197" ht="21" customHeight="1">
      <x:c r="A197" s="1"/>
      <x:c r="B197" s="1"/>
      <x:c r="C197" s="1"/>
      <x:c r="D197" s="1"/>
      <x:c r="E197" s="1"/>
      <x:c r="F197" s="3"/>
      <x:c r="G197" s="3"/>
      <x:c r="H197" s="3"/>
      <x:c r="I197" s="3"/>
      <x:c r="J197" s="3"/>
      <x:c r="K197" s="3"/>
      <x:c r="L197" s="3"/>
      <x:c r="M197" s="3"/>
      <x:c r="N197" s="1"/>
      <x:c r="O197" s="1"/>
    </x:row>
    <x:row r="198" ht="21" customHeight="1">
      <x:c r="A198" s="1"/>
      <x:c r="B198" s="1"/>
      <x:c r="C198" s="1"/>
      <x:c r="D198" s="1"/>
      <x:c r="E198" s="1"/>
      <x:c r="F198" s="3"/>
      <x:c r="G198" s="3"/>
      <x:c r="H198" s="3"/>
      <x:c r="I198" s="3"/>
      <x:c r="J198" s="3"/>
      <x:c r="K198" s="3"/>
      <x:c r="L198" s="3"/>
      <x:c r="M198" s="3"/>
      <x:c r="N198" s="1"/>
      <x:c r="O198" s="1"/>
    </x:row>
    <x:row r="199" ht="21" customHeight="1">
      <x:c r="A199" s="1"/>
      <x:c r="B199" s="1"/>
      <x:c r="C199" s="1"/>
      <x:c r="D199" s="1"/>
      <x:c r="E199" s="1"/>
      <x:c r="F199" s="3"/>
      <x:c r="G199" s="3"/>
      <x:c r="H199" s="3"/>
      <x:c r="I199" s="3"/>
      <x:c r="J199" s="3"/>
      <x:c r="K199" s="3"/>
      <x:c r="L199" s="3"/>
      <x:c r="M199" s="3"/>
      <x:c r="N199" s="1"/>
      <x:c r="O199" s="1"/>
    </x:row>
    <x:row r="200" ht="21" customHeight="1">
      <x:c r="A200" s="1"/>
      <x:c r="B200" s="1"/>
      <x:c r="C200" s="1"/>
      <x:c r="D200" s="1"/>
      <x:c r="E200" s="1"/>
      <x:c r="F200" s="3"/>
      <x:c r="G200" s="3"/>
      <x:c r="H200" s="3"/>
      <x:c r="I200" s="3"/>
      <x:c r="J200" s="3"/>
      <x:c r="K200" s="3"/>
      <x:c r="L200" s="3"/>
      <x:c r="M200" s="3"/>
      <x:c r="N200" s="1"/>
      <x:c r="O200" s="1"/>
    </x:row>
    <x:row r="201" ht="21" customHeight="1">
      <x:c r="A201" s="1"/>
      <x:c r="B201" s="1"/>
      <x:c r="C201" s="1"/>
      <x:c r="D201" s="1"/>
      <x:c r="E201" s="1"/>
      <x:c r="F201" s="3"/>
      <x:c r="G201" s="3"/>
      <x:c r="H201" s="3"/>
      <x:c r="I201" s="3"/>
      <x:c r="J201" s="3"/>
      <x:c r="K201" s="3"/>
      <x:c r="L201" s="3"/>
      <x:c r="M201" s="3"/>
      <x:c r="N201" s="1"/>
      <x:c r="O201" s="1"/>
    </x:row>
    <x:row r="202" ht="21" customHeight="1">
      <x:c r="A202" s="1"/>
      <x:c r="B202" s="1"/>
      <x:c r="C202" s="1"/>
      <x:c r="D202" s="1"/>
      <x:c r="E202" s="1"/>
      <x:c r="F202" s="3"/>
      <x:c r="G202" s="3"/>
      <x:c r="H202" s="3"/>
      <x:c r="I202" s="3"/>
      <x:c r="J202" s="3"/>
      <x:c r="K202" s="3"/>
      <x:c r="L202" s="3"/>
      <x:c r="M202" s="3"/>
      <x:c r="N202" s="1"/>
      <x:c r="O202" s="1"/>
    </x:row>
    <x:row r="203" ht="21" customHeight="1">
      <x:c r="A203" s="1"/>
      <x:c r="B203" s="1"/>
      <x:c r="C203" s="1"/>
      <x:c r="D203" s="1"/>
      <x:c r="E203" s="1"/>
      <x:c r="F203" s="3"/>
      <x:c r="G203" s="3"/>
      <x:c r="H203" s="3"/>
      <x:c r="I203" s="3"/>
      <x:c r="J203" s="3"/>
      <x:c r="K203" s="3"/>
      <x:c r="L203" s="3"/>
      <x:c r="M203" s="3"/>
      <x:c r="N203" s="1"/>
      <x:c r="O203" s="1"/>
    </x:row>
    <x:row r="204" ht="21" customHeight="1">
      <x:c r="A204" s="1"/>
      <x:c r="B204" s="1"/>
      <x:c r="C204" s="1"/>
      <x:c r="D204" s="1"/>
      <x:c r="E204" s="1"/>
      <x:c r="F204" s="3"/>
      <x:c r="G204" s="3"/>
      <x:c r="H204" s="3"/>
      <x:c r="I204" s="3"/>
      <x:c r="J204" s="3"/>
      <x:c r="K204" s="3"/>
      <x:c r="L204" s="3"/>
      <x:c r="M204" s="3"/>
      <x:c r="N204" s="1"/>
      <x:c r="O204" s="1"/>
    </x:row>
    <x:row r="205" ht="21" customHeight="1">
      <x:c r="A205" s="1"/>
      <x:c r="B205" s="1"/>
      <x:c r="C205" s="1"/>
      <x:c r="D205" s="1"/>
      <x:c r="E205" s="1"/>
      <x:c r="F205" s="3"/>
      <x:c r="G205" s="3"/>
      <x:c r="H205" s="3"/>
      <x:c r="I205" s="3"/>
      <x:c r="J205" s="3"/>
      <x:c r="K205" s="3"/>
      <x:c r="L205" s="3"/>
      <x:c r="M205" s="3"/>
      <x:c r="N205" s="1"/>
      <x:c r="O205" s="1"/>
    </x:row>
    <x:row r="206" ht="21" customHeight="1">
      <x:c r="A206" s="1"/>
      <x:c r="B206" s="1"/>
      <x:c r="C206" s="1"/>
      <x:c r="D206" s="1"/>
      <x:c r="E206" s="1"/>
      <x:c r="F206" s="3"/>
      <x:c r="G206" s="3"/>
      <x:c r="H206" s="3"/>
      <x:c r="I206" s="3"/>
      <x:c r="J206" s="3"/>
      <x:c r="K206" s="3"/>
      <x:c r="L206" s="3"/>
      <x:c r="M206" s="3"/>
      <x:c r="N206" s="1"/>
      <x:c r="O206" s="1"/>
    </x:row>
    <x:row r="207" ht="21" customHeight="1">
      <x:c r="A207" s="1"/>
      <x:c r="B207" s="1"/>
      <x:c r="C207" s="1"/>
      <x:c r="D207" s="1"/>
      <x:c r="E207" s="1"/>
      <x:c r="F207" s="3"/>
      <x:c r="G207" s="3"/>
      <x:c r="H207" s="3"/>
      <x:c r="I207" s="3"/>
      <x:c r="J207" s="3"/>
      <x:c r="K207" s="3"/>
      <x:c r="L207" s="3"/>
      <x:c r="M207" s="3"/>
      <x:c r="N207" s="1"/>
      <x:c r="O207" s="1"/>
    </x:row>
    <x:row r="208" ht="21" customHeight="1">
      <x:c r="A208" s="1"/>
      <x:c r="B208" s="1"/>
      <x:c r="C208" s="1"/>
      <x:c r="D208" s="1"/>
      <x:c r="E208" s="1"/>
      <x:c r="F208" s="3"/>
      <x:c r="G208" s="3"/>
      <x:c r="H208" s="3"/>
      <x:c r="I208" s="3"/>
      <x:c r="J208" s="3"/>
      <x:c r="K208" s="3"/>
      <x:c r="L208" s="3"/>
      <x:c r="M208" s="3"/>
      <x:c r="N208" s="1"/>
      <x:c r="O208" s="1"/>
    </x:row>
    <x:row r="209" ht="21" customHeight="1">
      <x:c r="A209" s="1"/>
      <x:c r="B209" s="1"/>
      <x:c r="C209" s="1"/>
      <x:c r="D209" s="1"/>
      <x:c r="E209" s="1"/>
      <x:c r="F209" s="3"/>
      <x:c r="G209" s="3"/>
      <x:c r="H209" s="3"/>
      <x:c r="I209" s="3"/>
      <x:c r="J209" s="3"/>
      <x:c r="K209" s="3"/>
      <x:c r="L209" s="3"/>
      <x:c r="M209" s="3"/>
      <x:c r="N209" s="1"/>
      <x:c r="O209" s="1"/>
    </x:row>
    <x:row r="210" ht="21" customHeight="1">
      <x:c r="A210" s="1"/>
      <x:c r="B210" s="1"/>
      <x:c r="C210" s="1"/>
      <x:c r="D210" s="1"/>
      <x:c r="E210" s="1"/>
      <x:c r="F210" s="3"/>
      <x:c r="G210" s="3"/>
      <x:c r="H210" s="3"/>
      <x:c r="I210" s="3"/>
      <x:c r="J210" s="3"/>
      <x:c r="K210" s="3"/>
      <x:c r="L210" s="3"/>
      <x:c r="M210" s="3"/>
      <x:c r="N210" s="1"/>
      <x:c r="O210" s="1"/>
    </x:row>
    <x:row r="211" ht="21" customHeight="1">
      <x:c r="A211" s="1"/>
      <x:c r="B211" s="1"/>
      <x:c r="C211" s="1"/>
      <x:c r="D211" s="1"/>
      <x:c r="E211" s="1"/>
      <x:c r="F211" s="3"/>
      <x:c r="G211" s="3"/>
      <x:c r="H211" s="3"/>
      <x:c r="I211" s="3"/>
      <x:c r="J211" s="3"/>
      <x:c r="K211" s="3"/>
      <x:c r="L211" s="3"/>
      <x:c r="M211" s="3"/>
      <x:c r="N211" s="1"/>
      <x:c r="O211" s="1"/>
    </x:row>
    <x:row r="212" ht="21" customHeight="1">
      <x:c r="A212" s="1"/>
      <x:c r="B212" s="1"/>
      <x:c r="C212" s="1"/>
      <x:c r="D212" s="1"/>
      <x:c r="E212" s="1"/>
      <x:c r="F212" s="3"/>
      <x:c r="G212" s="3"/>
      <x:c r="H212" s="3"/>
      <x:c r="I212" s="3"/>
      <x:c r="J212" s="3"/>
      <x:c r="K212" s="3"/>
      <x:c r="L212" s="3"/>
      <x:c r="M212" s="3"/>
      <x:c r="N212" s="1"/>
      <x:c r="O212" s="1"/>
    </x:row>
    <x:row r="213" ht="21" customHeight="1">
      <x:c r="A213" s="1"/>
      <x:c r="B213" s="1"/>
      <x:c r="C213" s="1"/>
      <x:c r="D213" s="1"/>
      <x:c r="E213" s="1"/>
      <x:c r="F213" s="3"/>
      <x:c r="G213" s="3"/>
      <x:c r="H213" s="3"/>
      <x:c r="I213" s="3"/>
      <x:c r="J213" s="3"/>
      <x:c r="K213" s="3"/>
      <x:c r="L213" s="3"/>
      <x:c r="M213" s="3"/>
      <x:c r="N213" s="1"/>
      <x:c r="O213" s="1"/>
    </x:row>
    <x:row r="214" ht="21" customHeight="1">
      <x:c r="A214" s="1"/>
      <x:c r="B214" s="1"/>
      <x:c r="C214" s="1"/>
      <x:c r="D214" s="1"/>
      <x:c r="E214" s="1"/>
      <x:c r="F214" s="3"/>
      <x:c r="G214" s="3"/>
      <x:c r="H214" s="3"/>
      <x:c r="I214" s="3"/>
      <x:c r="J214" s="3"/>
      <x:c r="K214" s="3"/>
      <x:c r="L214" s="3"/>
      <x:c r="M214" s="3"/>
      <x:c r="N214" s="1"/>
      <x:c r="O214" s="1"/>
    </x:row>
    <x:row r="215" ht="21" customHeight="1">
      <x:c r="A215" s="1"/>
      <x:c r="B215" s="1"/>
      <x:c r="C215" s="1"/>
      <x:c r="D215" s="1"/>
      <x:c r="E215" s="1"/>
      <x:c r="F215" s="3"/>
      <x:c r="G215" s="3"/>
      <x:c r="H215" s="3"/>
      <x:c r="I215" s="3"/>
      <x:c r="J215" s="3"/>
      <x:c r="K215" s="3"/>
      <x:c r="L215" s="3"/>
      <x:c r="M215" s="3"/>
      <x:c r="N215" s="1"/>
      <x:c r="O215" s="1"/>
    </x:row>
    <x:row r="216" ht="21" customHeight="1">
      <x:c r="A216" s="1"/>
      <x:c r="B216" s="1"/>
      <x:c r="C216" s="1"/>
      <x:c r="D216" s="1"/>
      <x:c r="E216" s="1"/>
      <x:c r="F216" s="3"/>
      <x:c r="G216" s="3"/>
      <x:c r="H216" s="3"/>
      <x:c r="I216" s="3"/>
      <x:c r="J216" s="3"/>
      <x:c r="K216" s="3"/>
      <x:c r="L216" s="3"/>
      <x:c r="M216" s="3"/>
      <x:c r="N216" s="1"/>
      <x:c r="O216" s="1"/>
    </x:row>
    <x:row r="217" ht="21" customHeight="1">
      <x:c r="A217" s="1"/>
      <x:c r="B217" s="1"/>
      <x:c r="C217" s="1"/>
      <x:c r="D217" s="1"/>
      <x:c r="E217" s="1"/>
      <x:c r="F217" s="3"/>
      <x:c r="G217" s="3"/>
      <x:c r="H217" s="3"/>
      <x:c r="I217" s="3"/>
      <x:c r="J217" s="3"/>
      <x:c r="K217" s="3"/>
      <x:c r="L217" s="3"/>
      <x:c r="M217" s="3"/>
      <x:c r="N217" s="1"/>
      <x:c r="O217" s="1"/>
    </x:row>
    <x:row r="218" ht="21" customHeight="1">
      <x:c r="A218" s="1"/>
      <x:c r="B218" s="1"/>
      <x:c r="C218" s="1"/>
      <x:c r="D218" s="1"/>
      <x:c r="E218" s="1"/>
      <x:c r="F218" s="3"/>
      <x:c r="G218" s="3"/>
      <x:c r="H218" s="3"/>
      <x:c r="I218" s="3"/>
      <x:c r="J218" s="3"/>
      <x:c r="K218" s="3"/>
      <x:c r="L218" s="3"/>
      <x:c r="M218" s="3"/>
      <x:c r="N218" s="1"/>
      <x:c r="O218" s="1"/>
    </x:row>
    <x:row r="219" ht="21" customHeight="1">
      <x:c r="A219" s="1"/>
      <x:c r="B219" s="1"/>
      <x:c r="C219" s="1"/>
      <x:c r="D219" s="1"/>
      <x:c r="E219" s="1"/>
      <x:c r="F219" s="3"/>
      <x:c r="G219" s="3"/>
      <x:c r="H219" s="3"/>
      <x:c r="I219" s="3"/>
      <x:c r="J219" s="3"/>
      <x:c r="K219" s="3"/>
      <x:c r="L219" s="3"/>
      <x:c r="M219" s="3"/>
      <x:c r="N219" s="1"/>
      <x:c r="O219" s="1"/>
    </x:row>
    <x:row r="220" ht="21" customHeight="1">
      <x:c r="A220" s="1"/>
      <x:c r="B220" s="1"/>
      <x:c r="C220" s="1"/>
      <x:c r="D220" s="1"/>
      <x:c r="E220" s="1"/>
      <x:c r="F220" s="3"/>
      <x:c r="G220" s="3"/>
      <x:c r="H220" s="3"/>
      <x:c r="I220" s="3"/>
      <x:c r="J220" s="3"/>
      <x:c r="K220" s="3"/>
      <x:c r="L220" s="3"/>
      <x:c r="M220" s="3"/>
      <x:c r="N220" s="1"/>
      <x:c r="O220" s="1"/>
    </x:row>
    <x:row r="221" ht="21" customHeight="1">
      <x:c r="A221" s="1"/>
      <x:c r="B221" s="1"/>
      <x:c r="C221" s="1"/>
      <x:c r="D221" s="1"/>
      <x:c r="E221" s="1"/>
      <x:c r="F221" s="3"/>
      <x:c r="G221" s="3"/>
      <x:c r="H221" s="3"/>
      <x:c r="I221" s="3"/>
      <x:c r="J221" s="3"/>
      <x:c r="K221" s="3"/>
      <x:c r="L221" s="3"/>
      <x:c r="M221" s="3"/>
      <x:c r="N221" s="1"/>
      <x:c r="O221" s="1"/>
    </x:row>
    <x:row r="222" ht="21" customHeight="1">
      <x:c r="A222" s="1"/>
      <x:c r="B222" s="1"/>
      <x:c r="C222" s="1"/>
      <x:c r="D222" s="1"/>
      <x:c r="E222" s="1"/>
      <x:c r="F222" s="3"/>
      <x:c r="G222" s="3"/>
      <x:c r="H222" s="3"/>
      <x:c r="I222" s="3"/>
      <x:c r="J222" s="3"/>
      <x:c r="K222" s="3"/>
      <x:c r="L222" s="3"/>
      <x:c r="M222" s="3"/>
      <x:c r="N222" s="1"/>
      <x:c r="O222" s="1"/>
    </x:row>
    <x:row r="223" ht="21" customHeight="1">
      <x:c r="A223" s="1"/>
      <x:c r="B223" s="1"/>
      <x:c r="C223" s="1"/>
      <x:c r="D223" s="1"/>
      <x:c r="E223" s="1"/>
      <x:c r="F223" s="3"/>
      <x:c r="G223" s="3"/>
      <x:c r="H223" s="3"/>
      <x:c r="I223" s="3"/>
      <x:c r="J223" s="3"/>
      <x:c r="K223" s="3"/>
      <x:c r="L223" s="3"/>
      <x:c r="M223" s="3"/>
      <x:c r="N223" s="1"/>
      <x:c r="O223" s="1"/>
    </x:row>
    <x:row r="224" ht="21" customHeight="1">
      <x:c r="A224" s="1"/>
      <x:c r="B224" s="1"/>
      <x:c r="C224" s="1"/>
      <x:c r="D224" s="1"/>
      <x:c r="E224" s="1"/>
      <x:c r="F224" s="3"/>
      <x:c r="G224" s="3"/>
      <x:c r="H224" s="3"/>
      <x:c r="I224" s="3"/>
      <x:c r="J224" s="3"/>
      <x:c r="K224" s="3"/>
      <x:c r="L224" s="3"/>
      <x:c r="M224" s="3"/>
      <x:c r="N224" s="1"/>
      <x:c r="O224" s="1"/>
    </x:row>
    <x:row r="225" ht="21" customHeight="1">
      <x:c r="A225" s="1"/>
      <x:c r="B225" s="1"/>
      <x:c r="C225" s="1"/>
      <x:c r="D225" s="1"/>
      <x:c r="E225" s="1"/>
      <x:c r="F225" s="3"/>
      <x:c r="G225" s="3"/>
      <x:c r="H225" s="3"/>
      <x:c r="I225" s="3"/>
      <x:c r="J225" s="3"/>
      <x:c r="K225" s="3"/>
      <x:c r="L225" s="3"/>
      <x:c r="M225" s="3"/>
      <x:c r="N225" s="1"/>
      <x:c r="O225" s="1"/>
    </x:row>
    <x:row r="226" ht="21" customHeight="1">
      <x:c r="A226" s="1"/>
      <x:c r="B226" s="1"/>
      <x:c r="C226" s="1"/>
      <x:c r="D226" s="1"/>
      <x:c r="E226" s="1"/>
      <x:c r="F226" s="3"/>
      <x:c r="G226" s="3"/>
      <x:c r="H226" s="3"/>
      <x:c r="I226" s="3"/>
      <x:c r="J226" s="3"/>
      <x:c r="K226" s="3"/>
      <x:c r="L226" s="3"/>
      <x:c r="M226" s="3"/>
      <x:c r="N226" s="1"/>
      <x:c r="O226" s="1"/>
    </x:row>
    <x:row r="227" ht="21" customHeight="1">
      <x:c r="A227" s="1"/>
      <x:c r="B227" s="1"/>
      <x:c r="C227" s="1"/>
      <x:c r="D227" s="1"/>
      <x:c r="E227" s="1"/>
      <x:c r="F227" s="3"/>
      <x:c r="G227" s="3"/>
      <x:c r="H227" s="3"/>
      <x:c r="I227" s="3"/>
      <x:c r="J227" s="3"/>
      <x:c r="K227" s="3"/>
      <x:c r="L227" s="3"/>
      <x:c r="M227" s="3"/>
      <x:c r="N227" s="1"/>
      <x:c r="O227" s="1"/>
    </x:row>
    <x:row r="228" ht="21" customHeight="1">
      <x:c r="A228" s="1"/>
      <x:c r="B228" s="1"/>
      <x:c r="C228" s="1"/>
      <x:c r="D228" s="1"/>
      <x:c r="E228" s="1"/>
      <x:c r="F228" s="3"/>
      <x:c r="G228" s="3"/>
      <x:c r="H228" s="3"/>
      <x:c r="I228" s="3"/>
      <x:c r="J228" s="3"/>
      <x:c r="K228" s="3"/>
      <x:c r="L228" s="3"/>
      <x:c r="M228" s="3"/>
      <x:c r="N228" s="1"/>
      <x:c r="O228" s="1"/>
    </x:row>
    <x:row r="229" ht="21" customHeight="1">
      <x:c r="A229" s="1"/>
      <x:c r="B229" s="1"/>
      <x:c r="C229" s="1"/>
      <x:c r="D229" s="1"/>
      <x:c r="E229" s="1"/>
      <x:c r="F229" s="3"/>
      <x:c r="G229" s="3"/>
      <x:c r="H229" s="3"/>
      <x:c r="I229" s="3"/>
      <x:c r="J229" s="3"/>
      <x:c r="K229" s="3"/>
      <x:c r="L229" s="3"/>
      <x:c r="M229" s="3"/>
      <x:c r="N229" s="1"/>
      <x:c r="O229" s="1"/>
    </x:row>
    <x:row r="230" ht="21" customHeight="1">
      <x:c r="A230" s="1"/>
      <x:c r="B230" s="1"/>
      <x:c r="C230" s="1"/>
      <x:c r="D230" s="1"/>
      <x:c r="E230" s="1"/>
      <x:c r="F230" s="3"/>
      <x:c r="G230" s="3"/>
      <x:c r="H230" s="3"/>
      <x:c r="I230" s="3"/>
      <x:c r="J230" s="3"/>
      <x:c r="K230" s="3"/>
      <x:c r="L230" s="3"/>
      <x:c r="M230" s="3"/>
      <x:c r="N230" s="1"/>
      <x:c r="O230" s="1"/>
    </x:row>
    <x:row r="231" ht="21" customHeight="1">
      <x:c r="A231" s="1"/>
      <x:c r="B231" s="1"/>
      <x:c r="C231" s="1"/>
      <x:c r="D231" s="1"/>
      <x:c r="E231" s="1"/>
      <x:c r="F231" s="3"/>
      <x:c r="G231" s="3"/>
      <x:c r="H231" s="3"/>
      <x:c r="I231" s="3"/>
      <x:c r="J231" s="3"/>
      <x:c r="K231" s="3"/>
      <x:c r="L231" s="3"/>
      <x:c r="M231" s="3"/>
      <x:c r="N231" s="1"/>
      <x:c r="O231" s="1"/>
    </x:row>
    <x:row r="232" ht="21" customHeight="1">
      <x:c r="A232" s="1"/>
      <x:c r="B232" s="1"/>
      <x:c r="C232" s="1"/>
      <x:c r="D232" s="1"/>
      <x:c r="E232" s="1"/>
      <x:c r="F232" s="3"/>
      <x:c r="G232" s="3"/>
      <x:c r="H232" s="3"/>
      <x:c r="I232" s="3"/>
      <x:c r="J232" s="3"/>
      <x:c r="K232" s="3"/>
      <x:c r="L232" s="3"/>
      <x:c r="M232" s="3"/>
      <x:c r="N232" s="1"/>
      <x:c r="O232" s="1"/>
    </x:row>
    <x:row r="233" ht="21" customHeight="1">
      <x:c r="A233" s="1"/>
      <x:c r="B233" s="1"/>
      <x:c r="C233" s="1"/>
      <x:c r="D233" s="1"/>
      <x:c r="E233" s="1"/>
      <x:c r="F233" s="3"/>
      <x:c r="G233" s="3"/>
      <x:c r="H233" s="3"/>
      <x:c r="I233" s="3"/>
      <x:c r="J233" s="3"/>
      <x:c r="K233" s="3"/>
      <x:c r="L233" s="3"/>
      <x:c r="M233" s="3"/>
      <x:c r="N233" s="1"/>
      <x:c r="O233" s="1"/>
    </x:row>
    <x:row r="234" ht="21" customHeight="1">
      <x:c r="A234" s="1"/>
      <x:c r="B234" s="1"/>
      <x:c r="C234" s="1"/>
      <x:c r="D234" s="1"/>
      <x:c r="E234" s="1"/>
      <x:c r="F234" s="3"/>
      <x:c r="G234" s="3"/>
      <x:c r="H234" s="3"/>
      <x:c r="I234" s="3"/>
      <x:c r="J234" s="3"/>
      <x:c r="K234" s="3"/>
      <x:c r="L234" s="3"/>
      <x:c r="M234" s="3"/>
      <x:c r="N234" s="1"/>
      <x:c r="O234" s="1"/>
    </x:row>
    <x:row r="235" ht="21" customHeight="1">
      <x:c r="A235" s="1"/>
      <x:c r="B235" s="1"/>
      <x:c r="C235" s="1"/>
      <x:c r="D235" s="1"/>
      <x:c r="E235" s="1"/>
      <x:c r="F235" s="3"/>
      <x:c r="G235" s="3"/>
      <x:c r="H235" s="3"/>
      <x:c r="I235" s="3"/>
      <x:c r="J235" s="3"/>
      <x:c r="K235" s="3"/>
      <x:c r="L235" s="3"/>
      <x:c r="M235" s="3"/>
      <x:c r="N235" s="1"/>
      <x:c r="O235" s="1"/>
    </x:row>
    <x:row r="236" ht="21" customHeight="1">
      <x:c r="A236" s="1"/>
      <x:c r="B236" s="1"/>
      <x:c r="C236" s="1"/>
      <x:c r="D236" s="1"/>
      <x:c r="E236" s="1"/>
      <x:c r="F236" s="3"/>
      <x:c r="G236" s="3"/>
      <x:c r="H236" s="3"/>
      <x:c r="I236" s="3"/>
      <x:c r="J236" s="3"/>
      <x:c r="K236" s="3"/>
      <x:c r="L236" s="3"/>
      <x:c r="M236" s="3"/>
      <x:c r="N236" s="1"/>
      <x:c r="O236" s="1"/>
    </x:row>
    <x:row r="237" ht="21" customHeight="1">
      <x:c r="A237" s="1"/>
      <x:c r="B237" s="1"/>
      <x:c r="C237" s="1"/>
      <x:c r="D237" s="1"/>
      <x:c r="E237" s="1"/>
      <x:c r="F237" s="3"/>
      <x:c r="G237" s="3"/>
      <x:c r="H237" s="3"/>
      <x:c r="I237" s="3"/>
      <x:c r="J237" s="3"/>
      <x:c r="K237" s="3"/>
      <x:c r="L237" s="3"/>
      <x:c r="M237" s="3"/>
      <x:c r="N237" s="1"/>
      <x:c r="O237" s="1"/>
    </x:row>
    <x:row r="238" ht="21" customHeight="1">
      <x:c r="A238" s="1"/>
      <x:c r="B238" s="1"/>
      <x:c r="C238" s="1"/>
      <x:c r="D238" s="1"/>
      <x:c r="E238" s="1"/>
      <x:c r="F238" s="3"/>
      <x:c r="G238" s="3"/>
      <x:c r="H238" s="3"/>
      <x:c r="I238" s="3"/>
      <x:c r="J238" s="3"/>
      <x:c r="K238" s="3"/>
      <x:c r="L238" s="3"/>
      <x:c r="M238" s="3"/>
      <x:c r="N238" s="1"/>
      <x:c r="O238" s="1"/>
    </x:row>
    <x:row r="239" ht="21" customHeight="1">
      <x:c r="A239" s="1"/>
      <x:c r="B239" s="1"/>
      <x:c r="C239" s="1"/>
      <x:c r="D239" s="1"/>
      <x:c r="E239" s="1"/>
      <x:c r="F239" s="3"/>
      <x:c r="G239" s="3"/>
      <x:c r="H239" s="3"/>
      <x:c r="I239" s="3"/>
      <x:c r="J239" s="3"/>
      <x:c r="K239" s="3"/>
      <x:c r="L239" s="3"/>
      <x:c r="M239" s="3"/>
      <x:c r="N239" s="1"/>
      <x:c r="O239" s="1"/>
    </x:row>
    <x:row r="240" ht="21" customHeight="1">
      <x:c r="A240" s="1"/>
      <x:c r="B240" s="1"/>
      <x:c r="C240" s="1"/>
      <x:c r="D240" s="1"/>
      <x:c r="E240" s="1"/>
      <x:c r="F240" s="3"/>
      <x:c r="G240" s="3"/>
      <x:c r="H240" s="3"/>
      <x:c r="I240" s="3"/>
      <x:c r="J240" s="3"/>
      <x:c r="K240" s="3"/>
      <x:c r="L240" s="3"/>
      <x:c r="M240" s="3"/>
      <x:c r="N240" s="1"/>
      <x:c r="O240" s="1"/>
    </x:row>
    <x:row r="241" ht="21" customHeight="1">
      <x:c r="A241" s="1"/>
      <x:c r="B241" s="1"/>
      <x:c r="C241" s="1"/>
      <x:c r="D241" s="1"/>
      <x:c r="E241" s="1"/>
      <x:c r="F241" s="3"/>
      <x:c r="G241" s="3"/>
      <x:c r="H241" s="3"/>
      <x:c r="I241" s="3"/>
      <x:c r="J241" s="3"/>
      <x:c r="K241" s="3"/>
      <x:c r="L241" s="3"/>
      <x:c r="M241" s="3"/>
      <x:c r="N241" s="1"/>
      <x:c r="O241" s="1"/>
    </x:row>
    <x:row r="242" ht="21" customHeight="1">
      <x:c r="A242" s="1"/>
      <x:c r="B242" s="1"/>
      <x:c r="C242" s="1"/>
      <x:c r="D242" s="1"/>
      <x:c r="E242" s="1"/>
      <x:c r="F242" s="3"/>
      <x:c r="G242" s="3"/>
      <x:c r="H242" s="3"/>
      <x:c r="I242" s="3"/>
      <x:c r="J242" s="3"/>
      <x:c r="K242" s="3"/>
      <x:c r="L242" s="3"/>
      <x:c r="M242" s="3"/>
      <x:c r="N242" s="1"/>
      <x:c r="O242" s="1"/>
    </x:row>
    <x:row r="243" ht="21" customHeight="1">
      <x:c r="A243" s="1"/>
      <x:c r="B243" s="1"/>
      <x:c r="C243" s="1"/>
      <x:c r="D243" s="1"/>
      <x:c r="E243" s="1"/>
      <x:c r="F243" s="3"/>
      <x:c r="G243" s="3"/>
      <x:c r="H243" s="3"/>
      <x:c r="I243" s="3"/>
      <x:c r="J243" s="3"/>
      <x:c r="K243" s="3"/>
      <x:c r="L243" s="3"/>
      <x:c r="M243" s="3"/>
      <x:c r="N243" s="1"/>
      <x:c r="O243" s="1"/>
    </x:row>
    <x:row r="244" ht="21" customHeight="1">
      <x:c r="A244" s="1"/>
      <x:c r="B244" s="1"/>
      <x:c r="C244" s="1"/>
      <x:c r="D244" s="1"/>
      <x:c r="E244" s="1"/>
      <x:c r="F244" s="3"/>
      <x:c r="G244" s="3"/>
      <x:c r="H244" s="3"/>
      <x:c r="I244" s="3"/>
      <x:c r="J244" s="3"/>
      <x:c r="K244" s="3"/>
      <x:c r="L244" s="3"/>
      <x:c r="M244" s="3"/>
      <x:c r="N244" s="1"/>
      <x:c r="O244" s="1"/>
    </x:row>
    <x:row r="245" ht="21" customHeight="1">
      <x:c r="A245" s="1"/>
      <x:c r="B245" s="1"/>
      <x:c r="C245" s="1"/>
      <x:c r="D245" s="1"/>
      <x:c r="E245" s="1"/>
      <x:c r="F245" s="3"/>
      <x:c r="G245" s="3"/>
      <x:c r="H245" s="3"/>
      <x:c r="I245" s="3"/>
      <x:c r="J245" s="3"/>
      <x:c r="K245" s="3"/>
      <x:c r="L245" s="3"/>
      <x:c r="M245" s="3"/>
      <x:c r="N245" s="1"/>
      <x:c r="O245" s="1"/>
    </x:row>
    <x:row r="246" ht="21" customHeight="1">
      <x:c r="A246" s="1"/>
      <x:c r="B246" s="1"/>
      <x:c r="C246" s="1"/>
      <x:c r="D246" s="1"/>
      <x:c r="E246" s="1"/>
      <x:c r="F246" s="3"/>
      <x:c r="G246" s="3"/>
      <x:c r="H246" s="3"/>
      <x:c r="I246" s="3"/>
      <x:c r="J246" s="3"/>
      <x:c r="K246" s="3"/>
      <x:c r="L246" s="3"/>
      <x:c r="M246" s="3"/>
      <x:c r="N246" s="1"/>
      <x:c r="O246" s="1"/>
    </x:row>
    <x:row r="247" ht="21" customHeight="1">
      <x:c r="A247" s="1"/>
      <x:c r="B247" s="1"/>
      <x:c r="C247" s="1"/>
      <x:c r="D247" s="1"/>
      <x:c r="E247" s="1"/>
      <x:c r="F247" s="3"/>
      <x:c r="G247" s="3"/>
      <x:c r="H247" s="3"/>
      <x:c r="I247" s="3"/>
      <x:c r="J247" s="3"/>
      <x:c r="K247" s="3"/>
      <x:c r="L247" s="3"/>
      <x:c r="M247" s="3"/>
      <x:c r="N247" s="1"/>
      <x:c r="O247" s="1"/>
    </x:row>
    <x:row r="248" ht="21" customHeight="1">
      <x:c r="A248" s="1"/>
      <x:c r="B248" s="1"/>
      <x:c r="C248" s="1"/>
      <x:c r="D248" s="1"/>
      <x:c r="E248" s="1"/>
      <x:c r="F248" s="3"/>
      <x:c r="G248" s="3"/>
      <x:c r="H248" s="3"/>
      <x:c r="I248" s="3"/>
      <x:c r="J248" s="3"/>
      <x:c r="K248" s="3"/>
      <x:c r="L248" s="3"/>
      <x:c r="M248" s="3"/>
      <x:c r="N248" s="1"/>
      <x:c r="O248" s="1"/>
    </x:row>
    <x:row r="249" ht="21" customHeight="1">
      <x:c r="A249" s="1"/>
      <x:c r="B249" s="1"/>
      <x:c r="C249" s="1"/>
      <x:c r="D249" s="1"/>
      <x:c r="E249" s="1"/>
      <x:c r="F249" s="3"/>
      <x:c r="G249" s="3"/>
      <x:c r="H249" s="3"/>
      <x:c r="I249" s="3"/>
      <x:c r="J249" s="3"/>
      <x:c r="K249" s="3"/>
      <x:c r="L249" s="3"/>
      <x:c r="M249" s="3"/>
      <x:c r="N249" s="1"/>
      <x:c r="O249" s="1"/>
    </x:row>
    <x:row r="250" ht="21" customHeight="1">
      <x:c r="A250" s="1"/>
      <x:c r="B250" s="1"/>
      <x:c r="C250" s="1"/>
      <x:c r="D250" s="1"/>
      <x:c r="E250" s="1"/>
      <x:c r="F250" s="3"/>
      <x:c r="G250" s="3"/>
      <x:c r="H250" s="3"/>
      <x:c r="I250" s="3"/>
      <x:c r="J250" s="3"/>
      <x:c r="K250" s="3"/>
      <x:c r="L250" s="3"/>
      <x:c r="M250" s="3"/>
      <x:c r="N250" s="1"/>
      <x:c r="O250" s="1"/>
    </x:row>
    <x:row r="251" ht="21" customHeight="1">
      <x:c r="A251" s="1"/>
      <x:c r="B251" s="1"/>
      <x:c r="C251" s="1"/>
      <x:c r="D251" s="1"/>
      <x:c r="E251" s="1"/>
      <x:c r="F251" s="3"/>
      <x:c r="G251" s="3"/>
      <x:c r="H251" s="3"/>
      <x:c r="I251" s="3"/>
      <x:c r="J251" s="3"/>
      <x:c r="K251" s="3"/>
      <x:c r="L251" s="3"/>
      <x:c r="M251" s="3"/>
      <x:c r="N251" s="1"/>
      <x:c r="O251" s="1"/>
    </x:row>
    <x:row r="252" ht="21" customHeight="1">
      <x:c r="A252" s="1"/>
      <x:c r="B252" s="1"/>
      <x:c r="C252" s="1"/>
      <x:c r="D252" s="1"/>
      <x:c r="E252" s="1"/>
      <x:c r="F252" s="3"/>
      <x:c r="G252" s="3"/>
      <x:c r="H252" s="3"/>
      <x:c r="I252" s="3"/>
      <x:c r="J252" s="3"/>
      <x:c r="K252" s="3"/>
      <x:c r="L252" s="3"/>
      <x:c r="M252" s="3"/>
      <x:c r="N252" s="1"/>
      <x:c r="O252" s="1"/>
    </x:row>
    <x:row r="253" ht="21" customHeight="1">
      <x:c r="A253" s="1"/>
      <x:c r="B253" s="1"/>
      <x:c r="C253" s="1"/>
      <x:c r="D253" s="1"/>
      <x:c r="E253" s="1"/>
      <x:c r="F253" s="3"/>
      <x:c r="G253" s="3"/>
      <x:c r="H253" s="3"/>
      <x:c r="I253" s="3"/>
      <x:c r="J253" s="3"/>
      <x:c r="K253" s="3"/>
      <x:c r="L253" s="3"/>
      <x:c r="M253" s="3"/>
      <x:c r="N253" s="1"/>
      <x:c r="O253" s="1"/>
    </x:row>
    <x:row r="254" ht="21" customHeight="1">
      <x:c r="A254" s="1"/>
      <x:c r="B254" s="1"/>
      <x:c r="C254" s="1"/>
      <x:c r="D254" s="1"/>
      <x:c r="E254" s="1"/>
      <x:c r="F254" s="3"/>
      <x:c r="G254" s="3"/>
      <x:c r="H254" s="3"/>
      <x:c r="I254" s="3"/>
      <x:c r="J254" s="3"/>
      <x:c r="K254" s="3"/>
      <x:c r="L254" s="3"/>
      <x:c r="M254" s="3"/>
      <x:c r="N254" s="1"/>
      <x:c r="O254" s="1"/>
    </x:row>
    <x:row r="255" ht="21" customHeight="1">
      <x:c r="A255" s="1"/>
      <x:c r="B255" s="1"/>
      <x:c r="C255" s="1"/>
      <x:c r="D255" s="1"/>
      <x:c r="E255" s="1"/>
      <x:c r="F255" s="3"/>
      <x:c r="G255" s="3"/>
      <x:c r="H255" s="3"/>
      <x:c r="I255" s="3"/>
      <x:c r="J255" s="3"/>
      <x:c r="K255" s="3"/>
      <x:c r="L255" s="3"/>
      <x:c r="M255" s="3"/>
      <x:c r="N255" s="1"/>
      <x:c r="O255" s="1"/>
    </x:row>
    <x:row r="256" ht="21" customHeight="1">
      <x:c r="A256" s="1"/>
      <x:c r="B256" s="1"/>
      <x:c r="C256" s="1"/>
      <x:c r="D256" s="1"/>
      <x:c r="E256" s="1"/>
      <x:c r="F256" s="3"/>
      <x:c r="G256" s="3"/>
      <x:c r="H256" s="3"/>
      <x:c r="I256" s="3"/>
      <x:c r="J256" s="3"/>
      <x:c r="K256" s="3"/>
      <x:c r="L256" s="3"/>
      <x:c r="M256" s="3"/>
      <x:c r="N256" s="1"/>
      <x:c r="O256" s="1"/>
    </x:row>
    <x:row r="257" ht="21" customHeight="1">
      <x:c r="A257" s="1"/>
      <x:c r="B257" s="1"/>
      <x:c r="C257" s="1"/>
      <x:c r="D257" s="1"/>
      <x:c r="E257" s="1"/>
      <x:c r="F257" s="3"/>
      <x:c r="G257" s="3"/>
      <x:c r="H257" s="3"/>
      <x:c r="I257" s="3"/>
      <x:c r="J257" s="3"/>
      <x:c r="K257" s="3"/>
      <x:c r="L257" s="3"/>
      <x:c r="M257" s="3"/>
      <x:c r="N257" s="1"/>
      <x:c r="O257" s="1"/>
    </x:row>
    <x:row r="258" ht="21" customHeight="1">
      <x:c r="A258" s="1"/>
      <x:c r="B258" s="1"/>
      <x:c r="C258" s="1"/>
      <x:c r="D258" s="1"/>
      <x:c r="E258" s="1"/>
      <x:c r="F258" s="3"/>
      <x:c r="G258" s="3"/>
      <x:c r="H258" s="3"/>
      <x:c r="I258" s="3"/>
      <x:c r="J258" s="3"/>
      <x:c r="K258" s="3"/>
      <x:c r="L258" s="3"/>
      <x:c r="M258" s="3"/>
      <x:c r="N258" s="1"/>
      <x:c r="O258" s="1"/>
    </x:row>
    <x:row r="259" ht="21" customHeight="1">
      <x:c r="A259" s="1"/>
      <x:c r="B259" s="1"/>
      <x:c r="C259" s="1"/>
      <x:c r="D259" s="1"/>
      <x:c r="E259" s="1"/>
      <x:c r="F259" s="3"/>
      <x:c r="G259" s="3"/>
      <x:c r="H259" s="3"/>
      <x:c r="I259" s="3"/>
      <x:c r="J259" s="3"/>
      <x:c r="K259" s="3"/>
      <x:c r="L259" s="3"/>
      <x:c r="M259" s="3"/>
      <x:c r="N259" s="1"/>
      <x:c r="O259" s="1"/>
    </x:row>
    <x:row r="260" ht="21" customHeight="1">
      <x:c r="A260" s="1"/>
      <x:c r="B260" s="1"/>
      <x:c r="C260" s="1"/>
      <x:c r="D260" s="1"/>
      <x:c r="E260" s="1"/>
      <x:c r="F260" s="3"/>
      <x:c r="G260" s="3"/>
      <x:c r="H260" s="3"/>
      <x:c r="I260" s="3"/>
      <x:c r="J260" s="3"/>
      <x:c r="K260" s="3"/>
      <x:c r="L260" s="3"/>
      <x:c r="M260" s="3"/>
      <x:c r="N260" s="1"/>
      <x:c r="O260" s="1"/>
    </x:row>
  </x:sheetData>
  <x:pageMargins left="0.7" right="0.7" top="0.75" bottom="0.75" header="0.3" footer="0.3"/>
</x:worksheet>
</file>